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na\Desktop\VERA RESPALDO1\ESTADOS FINANC 2017\"/>
    </mc:Choice>
  </mc:AlternateContent>
  <bookViews>
    <workbookView xWindow="0" yWindow="0" windowWidth="16380" windowHeight="8190" tabRatio="992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Hoja1!$A$1:$F$55</definedName>
  </definedNames>
  <calcPr calcId="152511"/>
</workbook>
</file>

<file path=xl/calcChain.xml><?xml version="1.0" encoding="utf-8"?>
<calcChain xmlns="http://schemas.openxmlformats.org/spreadsheetml/2006/main">
  <c r="C21" i="1" l="1"/>
  <c r="C43" i="1"/>
  <c r="C38" i="1"/>
  <c r="C37" i="1"/>
  <c r="C36" i="1"/>
  <c r="C30" i="1"/>
  <c r="C20" i="1"/>
  <c r="C19" i="1"/>
  <c r="C18" i="1"/>
  <c r="C17" i="1"/>
  <c r="C13" i="1"/>
  <c r="C12" i="1"/>
  <c r="C10" i="1"/>
  <c r="D43" i="1" l="1"/>
  <c r="D38" i="1"/>
  <c r="D37" i="1"/>
  <c r="D36" i="1"/>
  <c r="D30" i="1"/>
  <c r="D21" i="1"/>
  <c r="D20" i="1"/>
  <c r="D19" i="1"/>
  <c r="D18" i="1"/>
  <c r="D17" i="1"/>
  <c r="D13" i="1"/>
  <c r="D12" i="1"/>
  <c r="D10" i="1"/>
  <c r="C44" i="1" l="1"/>
  <c r="D44" i="1" l="1"/>
  <c r="D23" i="1"/>
  <c r="D14" i="1"/>
  <c r="C23" i="1"/>
  <c r="C14" i="1"/>
  <c r="G14" i="1"/>
  <c r="G23" i="1"/>
  <c r="D33" i="1"/>
  <c r="C33" i="1"/>
  <c r="G24" i="1" l="1"/>
  <c r="D46" i="1"/>
  <c r="D25" i="1"/>
  <c r="G18" i="1"/>
  <c r="C46" i="1"/>
  <c r="C25" i="1"/>
  <c r="F27" i="1"/>
  <c r="H14" i="1"/>
  <c r="D50" i="1" l="1"/>
  <c r="C50" i="1"/>
</calcChain>
</file>

<file path=xl/sharedStrings.xml><?xml version="1.0" encoding="utf-8"?>
<sst xmlns="http://schemas.openxmlformats.org/spreadsheetml/2006/main" count="67" uniqueCount="65">
  <si>
    <t>UNIVERSIDAD NACIONAL</t>
  </si>
  <si>
    <t>(en miles de colones)</t>
  </si>
  <si>
    <t>Descripción de la Cuenta</t>
  </si>
  <si>
    <t>Períodos</t>
  </si>
  <si>
    <t>Ingresos Corrientes:</t>
  </si>
  <si>
    <t>Ingresos Tributarios</t>
  </si>
  <si>
    <t>DA</t>
  </si>
  <si>
    <t>Contribuciones Sociales</t>
  </si>
  <si>
    <t>Ingresos No Tributarios</t>
  </si>
  <si>
    <t>DB+DC+DD+DE+DO+DQ (EXCEPTO DDB01)</t>
  </si>
  <si>
    <t>Transferencias Corrientes y Capital</t>
  </si>
  <si>
    <t>DF+DN</t>
  </si>
  <si>
    <t>Total Ingresos Corrientes</t>
  </si>
  <si>
    <t>Gastos Corrientes</t>
  </si>
  <si>
    <t>Remuneraciones</t>
  </si>
  <si>
    <t>TOTAL G</t>
  </si>
  <si>
    <t>Servicios</t>
  </si>
  <si>
    <t>HA</t>
  </si>
  <si>
    <t>Materiales y Suministros</t>
  </si>
  <si>
    <t>HB</t>
  </si>
  <si>
    <t>Intereses y Comisiones</t>
  </si>
  <si>
    <t>HC (excepto h2605)</t>
  </si>
  <si>
    <t>HF</t>
  </si>
  <si>
    <t>Cuentas Especiales</t>
  </si>
  <si>
    <t>Total Gastos Corrientes</t>
  </si>
  <si>
    <t>Superávit ( Déficit ) Corriente</t>
  </si>
  <si>
    <t xml:space="preserve">Otros Ingresos y Gastos: </t>
  </si>
  <si>
    <t xml:space="preserve">Otros Ingresos </t>
  </si>
  <si>
    <t>Ganancias en Venta, Cambio o Retiro de Activos Fijos</t>
  </si>
  <si>
    <t>Diferencias Positivas Tipo de Cambio</t>
  </si>
  <si>
    <t>DDB01</t>
  </si>
  <si>
    <t>Ganancia por Reclasificación de Activos Fijos</t>
  </si>
  <si>
    <t>H4201 se coloca por sobregiro</t>
  </si>
  <si>
    <t>Otros Ingresos</t>
  </si>
  <si>
    <t xml:space="preserve">Total Otros Ingresos </t>
  </si>
  <si>
    <t xml:space="preserve">Otros Gastos </t>
  </si>
  <si>
    <t>Pérdida en Venta, Cambio o Retiro de Activos Fijos</t>
  </si>
  <si>
    <t>H42</t>
  </si>
  <si>
    <t>Diferencias Negativas Tipo de Cambio</t>
  </si>
  <si>
    <t>H2605</t>
  </si>
  <si>
    <t xml:space="preserve">Gastos de Depreciación, Agotamiento </t>
  </si>
  <si>
    <t>H41</t>
  </si>
  <si>
    <t>Gastos de Diferidos Intangibles</t>
  </si>
  <si>
    <t>Pérdidas por Reclasificaciones de Activos Fijos</t>
  </si>
  <si>
    <t>Pérdidas por Cuentas Incobrables</t>
  </si>
  <si>
    <t>Pérdidas en Existencias</t>
  </si>
  <si>
    <t xml:space="preserve">Total Otros Gastos </t>
  </si>
  <si>
    <t>Superávit ( Déficit ) de Otros Ingresos y Gastos</t>
  </si>
  <si>
    <t>Impuesto de Renta</t>
  </si>
  <si>
    <t>Reservas</t>
  </si>
  <si>
    <t>Superávit ( Déficit ) Neto del Periodo</t>
  </si>
  <si>
    <t xml:space="preserve"> </t>
  </si>
  <si>
    <t>Sello</t>
  </si>
  <si>
    <t>Estado de Resultados Intermedio</t>
  </si>
  <si>
    <t>Elaborado por: Vera Agüero Valverde</t>
  </si>
  <si>
    <t>Aprobado por:  Dinia Fonseca Oconor</t>
  </si>
  <si>
    <t>Directora  Programa Gestión Financiera</t>
  </si>
  <si>
    <t>Fecha Elaborado:</t>
  </si>
  <si>
    <t>Fecha Aprobado:</t>
  </si>
  <si>
    <t>esto pasarlo a la casilla 43</t>
  </si>
  <si>
    <t>viene la casilla 22</t>
  </si>
  <si>
    <t>Al 30 de noviembre del 2017</t>
  </si>
  <si>
    <t>Noviembre 2017</t>
  </si>
  <si>
    <t>Noviembre 2016</t>
  </si>
  <si>
    <t>HD+H37+H38+H39+H40+H70+H30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</si>
</sst>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medium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4" fontId="3" fillId="0" borderId="7" xfId="0" applyNumberFormat="1" applyFont="1" applyBorder="1" applyProtection="1"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4" fontId="3" fillId="0" borderId="10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4" fontId="0" fillId="0" borderId="1" xfId="0" applyNumberFormat="1" applyBorder="1" applyProtection="1">
      <protection locked="0"/>
    </xf>
    <xf numFmtId="4" fontId="2" fillId="0" borderId="1" xfId="0" applyNumberFormat="1" applyFont="1" applyBorder="1" applyProtection="1"/>
    <xf numFmtId="4" fontId="0" fillId="0" borderId="0" xfId="0" applyNumberFormat="1" applyBorder="1" applyProtection="1"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4" fontId="2" fillId="0" borderId="4" xfId="0" applyNumberFormat="1" applyFont="1" applyBorder="1" applyProtection="1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4" fontId="3" fillId="0" borderId="0" xfId="0" applyNumberFormat="1" applyFont="1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" fontId="3" fillId="0" borderId="17" xfId="0" applyNumberFormat="1" applyFont="1" applyFill="1" applyBorder="1" applyProtection="1">
      <protection locked="0"/>
    </xf>
    <xf numFmtId="4" fontId="3" fillId="0" borderId="1" xfId="0" applyNumberFormat="1" applyFont="1" applyFill="1" applyBorder="1" applyProtection="1">
      <protection locked="0"/>
    </xf>
    <xf numFmtId="4" fontId="0" fillId="0" borderId="1" xfId="0" applyNumberFormat="1" applyFill="1" applyBorder="1" applyProtection="1">
      <protection locked="0"/>
    </xf>
    <xf numFmtId="4" fontId="2" fillId="0" borderId="1" xfId="0" applyNumberFormat="1" applyFont="1" applyFill="1" applyBorder="1" applyProtection="1"/>
    <xf numFmtId="4" fontId="4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4" fontId="0" fillId="0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14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4" fontId="3" fillId="2" borderId="19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33" workbookViewId="0">
      <selection sqref="A1:D60"/>
    </sheetView>
  </sheetViews>
  <sheetFormatPr baseColWidth="10" defaultRowHeight="15" customHeight="1" x14ac:dyDescent="0.25"/>
  <cols>
    <col min="1" max="1" width="40.85546875" style="1" customWidth="1"/>
    <col min="2" max="2" width="5.7109375" style="2" customWidth="1"/>
    <col min="3" max="3" width="16.28515625" style="43" customWidth="1"/>
    <col min="4" max="4" width="17.42578125" style="3" customWidth="1"/>
    <col min="5" max="5" width="11.42578125" style="3"/>
    <col min="6" max="6" width="13.28515625" style="1" customWidth="1"/>
    <col min="7" max="7" width="20.140625" style="1" customWidth="1"/>
    <col min="8" max="16384" width="11.42578125" style="1"/>
  </cols>
  <sheetData>
    <row r="1" spans="1:8" ht="15.75" customHeight="1" x14ac:dyDescent="0.25">
      <c r="A1" s="48" t="s">
        <v>0</v>
      </c>
      <c r="B1" s="48"/>
      <c r="C1" s="48"/>
      <c r="D1" s="48"/>
    </row>
    <row r="2" spans="1:8" ht="15" customHeight="1" x14ac:dyDescent="0.25">
      <c r="A2" s="48" t="s">
        <v>53</v>
      </c>
      <c r="B2" s="48"/>
      <c r="C2" s="48"/>
      <c r="D2" s="48"/>
    </row>
    <row r="3" spans="1:8" ht="15.75" customHeight="1" x14ac:dyDescent="0.25">
      <c r="A3" s="48" t="s">
        <v>61</v>
      </c>
      <c r="B3" s="48"/>
      <c r="C3" s="48"/>
      <c r="D3" s="48"/>
    </row>
    <row r="4" spans="1:8" ht="15" customHeight="1" x14ac:dyDescent="0.25">
      <c r="A4" s="48" t="s">
        <v>1</v>
      </c>
      <c r="B4" s="48"/>
      <c r="C4" s="48"/>
      <c r="D4" s="48"/>
    </row>
    <row r="5" spans="1:8" ht="15.75" customHeight="1" x14ac:dyDescent="0.25">
      <c r="A5" s="4"/>
      <c r="B5" s="4"/>
      <c r="C5" s="35"/>
      <c r="D5" s="4"/>
    </row>
    <row r="6" spans="1:8" ht="15" customHeight="1" x14ac:dyDescent="0.25">
      <c r="A6" s="49" t="s">
        <v>2</v>
      </c>
      <c r="B6" s="5"/>
      <c r="C6" s="50" t="s">
        <v>3</v>
      </c>
      <c r="D6" s="50"/>
    </row>
    <row r="7" spans="1:8" ht="16.350000000000001" customHeight="1" x14ac:dyDescent="0.25">
      <c r="A7" s="49"/>
      <c r="B7" s="6"/>
      <c r="C7" s="36" t="s">
        <v>62</v>
      </c>
      <c r="D7" s="7" t="s">
        <v>63</v>
      </c>
    </row>
    <row r="8" spans="1:8" ht="15" customHeight="1" x14ac:dyDescent="0.25">
      <c r="A8" s="8"/>
      <c r="B8" s="9"/>
      <c r="C8" s="37"/>
      <c r="D8" s="10"/>
    </row>
    <row r="9" spans="1:8" ht="16.350000000000001" customHeight="1" x14ac:dyDescent="0.25">
      <c r="A9" s="11" t="s">
        <v>4</v>
      </c>
      <c r="B9" s="12"/>
      <c r="C9" s="38"/>
      <c r="D9" s="13"/>
    </row>
    <row r="10" spans="1:8" ht="16.350000000000001" customHeight="1" x14ac:dyDescent="0.25">
      <c r="A10" s="14" t="s">
        <v>5</v>
      </c>
      <c r="B10" s="15">
        <v>1</v>
      </c>
      <c r="C10" s="39">
        <f>44468911.19/1000</f>
        <v>44468.911189999999</v>
      </c>
      <c r="D10" s="16">
        <f>48677400.53/1000</f>
        <v>48677.400529999999</v>
      </c>
      <c r="E10" s="3" t="s">
        <v>6</v>
      </c>
    </row>
    <row r="11" spans="1:8" ht="16.350000000000001" customHeight="1" x14ac:dyDescent="0.25">
      <c r="A11" s="14" t="s">
        <v>7</v>
      </c>
      <c r="B11" s="15"/>
      <c r="C11" s="39">
        <v>0</v>
      </c>
      <c r="D11" s="16">
        <v>0</v>
      </c>
    </row>
    <row r="12" spans="1:8" ht="16.350000000000001" customHeight="1" x14ac:dyDescent="0.25">
      <c r="A12" s="14" t="s">
        <v>8</v>
      </c>
      <c r="B12" s="15">
        <v>2</v>
      </c>
      <c r="C12" s="39">
        <f>+(696329729.12+4598694624.66+3498116582.72+343624424.57+34510136837.13-472964656.45)/1000</f>
        <v>43173937.541749999</v>
      </c>
      <c r="D12" s="16">
        <f>+(828586547.12+4605150226.05+2834501391.74+126527971.07-157234284.28+30931750508.83)/1000</f>
        <v>39169282.360529996</v>
      </c>
      <c r="E12" s="3" t="s">
        <v>9</v>
      </c>
    </row>
    <row r="13" spans="1:8" ht="16.350000000000001" customHeight="1" x14ac:dyDescent="0.25">
      <c r="A13" s="14" t="s">
        <v>10</v>
      </c>
      <c r="B13" s="15">
        <v>3</v>
      </c>
      <c r="C13" s="39">
        <f>114113321331.49/1000</f>
        <v>114113321.33149001</v>
      </c>
      <c r="D13" s="16">
        <f>+(95325556300.66)/1000</f>
        <v>95325556.300659999</v>
      </c>
      <c r="E13" s="3" t="s">
        <v>11</v>
      </c>
    </row>
    <row r="14" spans="1:8" ht="16.350000000000001" customHeight="1" x14ac:dyDescent="0.25">
      <c r="A14" s="11" t="s">
        <v>12</v>
      </c>
      <c r="B14" s="15"/>
      <c r="C14" s="40">
        <f>SUM(C10:C13)</f>
        <v>157331727.78443003</v>
      </c>
      <c r="D14" s="17">
        <f>SUM(D10:D13)</f>
        <v>134543516.06172001</v>
      </c>
      <c r="G14" s="18">
        <f>143352457991.03/1000</f>
        <v>143352457.99103001</v>
      </c>
      <c r="H14" s="3">
        <f>+G14-C14</f>
        <v>-13979269.793400019</v>
      </c>
    </row>
    <row r="15" spans="1:8" ht="15.75" customHeight="1" x14ac:dyDescent="0.25">
      <c r="A15" s="14"/>
      <c r="B15" s="15"/>
      <c r="C15" s="39"/>
      <c r="D15" s="16"/>
      <c r="G15" s="18"/>
    </row>
    <row r="16" spans="1:8" ht="16.350000000000001" customHeight="1" x14ac:dyDescent="0.25">
      <c r="A16" s="19" t="s">
        <v>13</v>
      </c>
      <c r="B16" s="15"/>
      <c r="C16" s="39"/>
      <c r="D16" s="16"/>
    </row>
    <row r="17" spans="1:12" ht="16.350000000000001" customHeight="1" x14ac:dyDescent="0.25">
      <c r="A17" s="14" t="s">
        <v>14</v>
      </c>
      <c r="B17" s="15">
        <v>4</v>
      </c>
      <c r="C17" s="39">
        <f>71862336910.65/1000</f>
        <v>71862336.91065</v>
      </c>
      <c r="D17" s="16">
        <f>68308850415.13/1000</f>
        <v>68308850.415130004</v>
      </c>
      <c r="E17" s="3" t="s">
        <v>15</v>
      </c>
    </row>
    <row r="18" spans="1:12" ht="16.350000000000001" customHeight="1" x14ac:dyDescent="0.25">
      <c r="A18" s="14" t="s">
        <v>16</v>
      </c>
      <c r="B18" s="15">
        <v>5</v>
      </c>
      <c r="C18" s="39">
        <f>7794144664.36/1000</f>
        <v>7794144.6643599998</v>
      </c>
      <c r="D18" s="16">
        <f>6568703162.48/1000</f>
        <v>6568703.1624799995</v>
      </c>
      <c r="E18" s="3" t="s">
        <v>17</v>
      </c>
      <c r="G18" s="3">
        <f>+D14+D33</f>
        <v>134700750.34600002</v>
      </c>
    </row>
    <row r="19" spans="1:12" ht="16.350000000000001" customHeight="1" x14ac:dyDescent="0.25">
      <c r="A19" s="14" t="s">
        <v>18</v>
      </c>
      <c r="B19" s="15">
        <v>6</v>
      </c>
      <c r="C19" s="39">
        <f>1820924064.65/1000</f>
        <v>1820924.0646500001</v>
      </c>
      <c r="D19" s="16">
        <f>1632163286.01/1000</f>
        <v>1632163.2860099999</v>
      </c>
      <c r="E19" s="3" t="s">
        <v>19</v>
      </c>
    </row>
    <row r="20" spans="1:12" ht="16.350000000000001" customHeight="1" x14ac:dyDescent="0.25">
      <c r="A20" s="14" t="s">
        <v>20</v>
      </c>
      <c r="B20" s="15">
        <v>7</v>
      </c>
      <c r="C20" s="39">
        <f>116955229.75/1000</f>
        <v>116955.22975</v>
      </c>
      <c r="D20" s="16">
        <f>140131366.59/1000</f>
        <v>140131.36658999999</v>
      </c>
      <c r="E20" s="3" t="s">
        <v>21</v>
      </c>
    </row>
    <row r="21" spans="1:12" ht="16.350000000000001" customHeight="1" x14ac:dyDescent="0.25">
      <c r="A21" s="14" t="s">
        <v>10</v>
      </c>
      <c r="B21" s="15">
        <v>8</v>
      </c>
      <c r="C21" s="39">
        <f>15270841838.27/1000</f>
        <v>15270841.838270001</v>
      </c>
      <c r="D21" s="16">
        <f>14206066829.98/1000</f>
        <v>14206066.829979999</v>
      </c>
      <c r="E21" s="3" t="s">
        <v>22</v>
      </c>
    </row>
    <row r="22" spans="1:12" ht="16.350000000000001" customHeight="1" x14ac:dyDescent="0.25">
      <c r="A22" s="14" t="s">
        <v>23</v>
      </c>
      <c r="B22" s="15"/>
      <c r="C22" s="43">
        <v>0</v>
      </c>
      <c r="D22" s="3">
        <v>0</v>
      </c>
      <c r="H22" s="44" t="s">
        <v>59</v>
      </c>
      <c r="I22" s="44"/>
      <c r="J22" s="44"/>
      <c r="K22" s="44"/>
      <c r="L22" s="44"/>
    </row>
    <row r="23" spans="1:12" ht="16.350000000000001" customHeight="1" x14ac:dyDescent="0.25">
      <c r="A23" s="19" t="s">
        <v>24</v>
      </c>
      <c r="B23" s="15"/>
      <c r="C23" s="17">
        <f>SUM(C17:C22)</f>
        <v>96865202.707680017</v>
      </c>
      <c r="D23" s="17">
        <f>SUM(D17:D22)</f>
        <v>90855915.060189992</v>
      </c>
      <c r="G23" s="3">
        <f>111857790021.18/1000</f>
        <v>111857790.02117999</v>
      </c>
    </row>
    <row r="24" spans="1:12" ht="15.75" customHeight="1" x14ac:dyDescent="0.25">
      <c r="A24" s="14"/>
      <c r="B24" s="15"/>
      <c r="C24" s="39"/>
      <c r="D24" s="16"/>
      <c r="G24" s="3">
        <f>+G23-C23</f>
        <v>14992587.313499972</v>
      </c>
    </row>
    <row r="25" spans="1:12" ht="16.350000000000001" customHeight="1" x14ac:dyDescent="0.25">
      <c r="A25" s="11" t="s">
        <v>25</v>
      </c>
      <c r="B25" s="15"/>
      <c r="C25" s="17">
        <f>+C14-C23</f>
        <v>60466525.07675001</v>
      </c>
      <c r="D25" s="17">
        <f>+D14-D23</f>
        <v>43687601.001530021</v>
      </c>
    </row>
    <row r="26" spans="1:12" ht="15.75" customHeight="1" x14ac:dyDescent="0.25">
      <c r="A26" s="14"/>
      <c r="B26" s="15"/>
      <c r="C26" s="39"/>
      <c r="D26" s="16"/>
    </row>
    <row r="27" spans="1:12" ht="16.350000000000001" customHeight="1" x14ac:dyDescent="0.25">
      <c r="A27" s="11" t="s">
        <v>26</v>
      </c>
      <c r="B27" s="15"/>
      <c r="C27" s="39"/>
      <c r="D27" s="16"/>
      <c r="F27" s="3">
        <f>+C14+C33</f>
        <v>157804692.44088003</v>
      </c>
    </row>
    <row r="28" spans="1:12" ht="16.350000000000001" customHeight="1" x14ac:dyDescent="0.25">
      <c r="A28" s="19" t="s">
        <v>27</v>
      </c>
      <c r="B28" s="15"/>
      <c r="C28" s="39"/>
      <c r="D28" s="16"/>
    </row>
    <row r="29" spans="1:12" ht="16.350000000000001" customHeight="1" x14ac:dyDescent="0.25">
      <c r="A29" s="14" t="s">
        <v>28</v>
      </c>
      <c r="B29" s="15"/>
      <c r="C29" s="39">
        <v>0</v>
      </c>
      <c r="D29" s="16">
        <v>0</v>
      </c>
    </row>
    <row r="30" spans="1:12" ht="16.350000000000001" customHeight="1" x14ac:dyDescent="0.25">
      <c r="A30" s="14" t="s">
        <v>29</v>
      </c>
      <c r="B30" s="15">
        <v>9</v>
      </c>
      <c r="C30" s="39">
        <f>472964656.45/1000</f>
        <v>472964.65645000001</v>
      </c>
      <c r="D30" s="16">
        <f>157234284.28/1000</f>
        <v>157234.28427999999</v>
      </c>
      <c r="E30" s="3" t="s">
        <v>30</v>
      </c>
    </row>
    <row r="31" spans="1:12" ht="16.350000000000001" customHeight="1" x14ac:dyDescent="0.25">
      <c r="A31" s="14" t="s">
        <v>31</v>
      </c>
      <c r="B31" s="15"/>
      <c r="C31" s="39">
        <v>0</v>
      </c>
      <c r="D31" s="16">
        <v>0</v>
      </c>
      <c r="E31" s="3" t="s">
        <v>32</v>
      </c>
    </row>
    <row r="32" spans="1:12" ht="16.350000000000001" customHeight="1" x14ac:dyDescent="0.25">
      <c r="A32" s="14" t="s">
        <v>33</v>
      </c>
      <c r="B32" s="15"/>
      <c r="C32" s="39">
        <v>0</v>
      </c>
      <c r="D32" s="16">
        <v>0</v>
      </c>
    </row>
    <row r="33" spans="1:10" ht="16.350000000000001" customHeight="1" x14ac:dyDescent="0.25">
      <c r="A33" s="19" t="s">
        <v>34</v>
      </c>
      <c r="B33" s="15"/>
      <c r="C33" s="40">
        <f>SUM(C29:C32)</f>
        <v>472964.65645000001</v>
      </c>
      <c r="D33" s="17">
        <f>SUM(D29:D32)</f>
        <v>157234.28427999999</v>
      </c>
    </row>
    <row r="34" spans="1:10" ht="15.75" customHeight="1" x14ac:dyDescent="0.25">
      <c r="A34" s="14"/>
      <c r="B34" s="15"/>
      <c r="C34" s="39"/>
      <c r="D34" s="16"/>
      <c r="G34" s="3"/>
    </row>
    <row r="35" spans="1:10" ht="16.350000000000001" customHeight="1" x14ac:dyDescent="0.25">
      <c r="A35" s="19" t="s">
        <v>35</v>
      </c>
      <c r="B35" s="15"/>
      <c r="C35" s="39"/>
      <c r="D35" s="16"/>
      <c r="G35" s="3"/>
    </row>
    <row r="36" spans="1:10" ht="16.350000000000001" customHeight="1" x14ac:dyDescent="0.25">
      <c r="A36" s="14" t="s">
        <v>36</v>
      </c>
      <c r="B36" s="15">
        <v>10</v>
      </c>
      <c r="C36" s="39">
        <f>-32943904.01/1000</f>
        <v>-32943.904009999998</v>
      </c>
      <c r="D36" s="16">
        <f>-183825463.13/1000</f>
        <v>-183825.46312999999</v>
      </c>
      <c r="E36" s="3" t="s">
        <v>37</v>
      </c>
    </row>
    <row r="37" spans="1:10" ht="16.350000000000001" customHeight="1" x14ac:dyDescent="0.25">
      <c r="A37" s="14" t="s">
        <v>38</v>
      </c>
      <c r="B37" s="15">
        <v>11</v>
      </c>
      <c r="C37" s="39">
        <f>116680367.74/1000</f>
        <v>116680.36774</v>
      </c>
      <c r="D37" s="16">
        <f>49912096.39/1000</f>
        <v>49912.096389999999</v>
      </c>
      <c r="E37" s="3" t="s">
        <v>39</v>
      </c>
    </row>
    <row r="38" spans="1:10" ht="16.350000000000001" customHeight="1" x14ac:dyDescent="0.25">
      <c r="A38" s="14" t="s">
        <v>40</v>
      </c>
      <c r="B38" s="15">
        <v>12</v>
      </c>
      <c r="C38" s="39">
        <f>3464923639.71/1000</f>
        <v>3464923.6397100003</v>
      </c>
      <c r="D38" s="16">
        <f>2684424636.18/1000</f>
        <v>2684424.6361799999</v>
      </c>
      <c r="E38" s="3" t="s">
        <v>41</v>
      </c>
    </row>
    <row r="39" spans="1:10" ht="16.350000000000001" customHeight="1" x14ac:dyDescent="0.25">
      <c r="A39" s="14" t="s">
        <v>42</v>
      </c>
      <c r="B39" s="15"/>
      <c r="C39" s="39">
        <v>0</v>
      </c>
      <c r="D39" s="16">
        <v>0</v>
      </c>
    </row>
    <row r="40" spans="1:10" ht="16.350000000000001" customHeight="1" x14ac:dyDescent="0.25">
      <c r="A40" s="14" t="s">
        <v>43</v>
      </c>
      <c r="B40" s="15"/>
      <c r="C40" s="39">
        <v>0</v>
      </c>
      <c r="D40" s="16">
        <v>0</v>
      </c>
    </row>
    <row r="41" spans="1:10" ht="16.350000000000001" customHeight="1" x14ac:dyDescent="0.25">
      <c r="A41" s="14" t="s">
        <v>44</v>
      </c>
      <c r="B41" s="15"/>
      <c r="C41" s="39">
        <v>0</v>
      </c>
      <c r="D41" s="16">
        <v>0</v>
      </c>
    </row>
    <row r="42" spans="1:10" ht="16.350000000000001" customHeight="1" x14ac:dyDescent="0.25">
      <c r="A42" s="14" t="s">
        <v>45</v>
      </c>
      <c r="B42" s="15"/>
      <c r="C42" s="39">
        <v>0</v>
      </c>
      <c r="D42" s="16">
        <v>0</v>
      </c>
    </row>
    <row r="43" spans="1:10" ht="16.350000000000001" customHeight="1" x14ac:dyDescent="0.25">
      <c r="A43" s="14" t="s">
        <v>35</v>
      </c>
      <c r="B43" s="15">
        <v>13</v>
      </c>
      <c r="C43" s="39">
        <f>+(215668286.58+1690000+15398009687.51+4897610928.27)/1000</f>
        <v>20512978.90236</v>
      </c>
      <c r="D43" s="16">
        <f>+(192724452.79+5103183.67+5566162813.49+5104450491.85+850666)/1000</f>
        <v>10869291.607799999</v>
      </c>
      <c r="E43" s="3" t="s">
        <v>64</v>
      </c>
      <c r="H43" s="44" t="s">
        <v>60</v>
      </c>
      <c r="I43" s="44"/>
      <c r="J43" s="44"/>
    </row>
    <row r="44" spans="1:10" ht="16.350000000000001" customHeight="1" x14ac:dyDescent="0.25">
      <c r="A44" s="19" t="s">
        <v>46</v>
      </c>
      <c r="B44" s="15"/>
      <c r="C44" s="40">
        <f>SUM(C36:C43)+0.01</f>
        <v>24061639.015800003</v>
      </c>
      <c r="D44" s="17">
        <f>SUM(D36:D43)</f>
        <v>13419802.877239998</v>
      </c>
    </row>
    <row r="45" spans="1:10" ht="15.75" customHeight="1" x14ac:dyDescent="0.25">
      <c r="A45" s="14"/>
      <c r="B45" s="15"/>
      <c r="C45" s="39"/>
      <c r="D45" s="16"/>
    </row>
    <row r="46" spans="1:10" ht="16.350000000000001" customHeight="1" x14ac:dyDescent="0.25">
      <c r="A46" s="11" t="s">
        <v>47</v>
      </c>
      <c r="B46" s="15"/>
      <c r="C46" s="40">
        <f>+C33-C44+0.01</f>
        <v>-23588674.349350002</v>
      </c>
      <c r="D46" s="17">
        <f>+D33-D44</f>
        <v>-13262568.592959998</v>
      </c>
    </row>
    <row r="47" spans="1:10" ht="15.75" customHeight="1" x14ac:dyDescent="0.25">
      <c r="A47" s="11"/>
      <c r="B47" s="15"/>
      <c r="C47" s="39"/>
      <c r="D47" s="16"/>
    </row>
    <row r="48" spans="1:10" ht="16.350000000000001" customHeight="1" x14ac:dyDescent="0.25">
      <c r="A48" s="14" t="s">
        <v>48</v>
      </c>
      <c r="B48" s="15"/>
      <c r="C48" s="39">
        <v>0</v>
      </c>
      <c r="D48" s="16">
        <v>0</v>
      </c>
    </row>
    <row r="49" spans="1:7" ht="16.350000000000001" customHeight="1" x14ac:dyDescent="0.25">
      <c r="A49" s="20" t="s">
        <v>49</v>
      </c>
      <c r="B49" s="21"/>
      <c r="C49" s="39">
        <v>0</v>
      </c>
      <c r="D49" s="16">
        <v>0</v>
      </c>
    </row>
    <row r="50" spans="1:7" ht="16.350000000000001" customHeight="1" x14ac:dyDescent="0.25">
      <c r="A50" s="22" t="s">
        <v>50</v>
      </c>
      <c r="B50" s="23"/>
      <c r="C50" s="24">
        <f>+C25+C46-C48-C49</f>
        <v>36877850.727400005</v>
      </c>
      <c r="D50" s="24">
        <f>+D25+D46-D48-D49</f>
        <v>30425032.408570021</v>
      </c>
      <c r="F50" s="3"/>
      <c r="G50" s="3"/>
    </row>
    <row r="51" spans="1:7" ht="15.75" customHeight="1" x14ac:dyDescent="0.25">
      <c r="A51" s="25"/>
      <c r="B51" s="26"/>
      <c r="C51" s="41"/>
      <c r="D51" s="27"/>
      <c r="G51" s="3"/>
    </row>
    <row r="52" spans="1:7" ht="15.75" customHeight="1" x14ac:dyDescent="0.25">
      <c r="A52" s="25"/>
      <c r="B52" s="26"/>
      <c r="C52" s="41"/>
      <c r="D52" s="27"/>
      <c r="F52" s="3"/>
    </row>
    <row r="53" spans="1:7" ht="15.75" customHeight="1" x14ac:dyDescent="0.25">
      <c r="A53" s="28" t="s">
        <v>54</v>
      </c>
      <c r="B53" s="26"/>
      <c r="C53" s="34" t="s">
        <v>57</v>
      </c>
      <c r="D53" s="29" t="s">
        <v>51</v>
      </c>
    </row>
    <row r="54" spans="1:7" ht="15.75" customHeight="1" x14ac:dyDescent="0.25">
      <c r="A54" s="45">
        <v>43082</v>
      </c>
      <c r="B54" s="46"/>
      <c r="C54" s="46"/>
      <c r="D54" s="29"/>
    </row>
    <row r="55" spans="1:7" ht="15.75" customHeight="1" x14ac:dyDescent="0.25">
      <c r="D55" s="30" t="s">
        <v>52</v>
      </c>
      <c r="F55" s="39"/>
    </row>
    <row r="56" spans="1:7" ht="15.75" customHeight="1" x14ac:dyDescent="0.25">
      <c r="A56" s="31"/>
      <c r="B56" s="31"/>
      <c r="C56" s="42"/>
      <c r="D56" s="30"/>
    </row>
    <row r="57" spans="1:7" ht="15" customHeight="1" x14ac:dyDescent="0.25">
      <c r="A57" s="32"/>
      <c r="B57" s="33"/>
      <c r="C57" s="34"/>
      <c r="D57" s="29"/>
    </row>
    <row r="58" spans="1:7" ht="15" customHeight="1" x14ac:dyDescent="0.25">
      <c r="A58" s="32" t="s">
        <v>55</v>
      </c>
      <c r="B58" s="33"/>
      <c r="C58" s="34" t="s">
        <v>58</v>
      </c>
      <c r="D58" s="29"/>
    </row>
    <row r="59" spans="1:7" ht="15" customHeight="1" x14ac:dyDescent="0.25">
      <c r="A59" s="47" t="s">
        <v>56</v>
      </c>
      <c r="B59" s="47"/>
      <c r="C59" s="47"/>
      <c r="D59" s="27"/>
    </row>
    <row r="62" spans="1:7" ht="15.75" customHeight="1" x14ac:dyDescent="0.25"/>
  </sheetData>
  <sheetProtection selectLockedCells="1" selectUnlockedCells="1"/>
  <mergeCells count="8">
    <mergeCell ref="A54:C54"/>
    <mergeCell ref="A59:C59"/>
    <mergeCell ref="A1:D1"/>
    <mergeCell ref="A2:D2"/>
    <mergeCell ref="A3:D3"/>
    <mergeCell ref="A4:D4"/>
    <mergeCell ref="A6:A7"/>
    <mergeCell ref="C6:D6"/>
  </mergeCells>
  <pageMargins left="1.9685039370078741" right="0.70866141732283472" top="0.74803149606299213" bottom="0.74803149606299213" header="0.51181102362204722" footer="0.51181102362204722"/>
  <pageSetup scale="75" firstPageNumber="0" orientation="portrait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customHeight="1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customHeight="1" x14ac:dyDescent="0.2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</dc:creator>
  <cp:lastModifiedBy>una</cp:lastModifiedBy>
  <cp:lastPrinted>2017-12-13T15:20:33Z</cp:lastPrinted>
  <dcterms:created xsi:type="dcterms:W3CDTF">2017-01-12T17:51:03Z</dcterms:created>
  <dcterms:modified xsi:type="dcterms:W3CDTF">2017-12-13T18:05:02Z</dcterms:modified>
</cp:coreProperties>
</file>