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ton Andrés\Desktop\"/>
    </mc:Choice>
  </mc:AlternateContent>
  <xr:revisionPtr revIDLastSave="0" documentId="13_ncr:1_{3459A83F-40B2-4C87-946B-709E4156B3A7}" xr6:coauthVersionLast="47" xr6:coauthVersionMax="47" xr10:uidLastSave="{00000000-0000-0000-0000-000000000000}"/>
  <bookViews>
    <workbookView xWindow="13356" yWindow="36" windowWidth="9696" windowHeight="12276" firstSheet="12" activeTab="12" xr2:uid="{960C6C18-AA15-4EEB-9478-417E68C68E70}"/>
  </bookViews>
  <sheets>
    <sheet name="INGRESOS" sheetId="1" r:id="rId1"/>
    <sheet name="CONS SUPERÁVIT" sheetId="2" r:id="rId2"/>
    <sheet name="DISTRIB" sheetId="3" r:id="rId3"/>
    <sheet name="ORIG Y APLIC" sheetId="4" r:id="rId4"/>
    <sheet name="LIBRE" sheetId="5" r:id="rId5"/>
    <sheet name="origen super espec" sheetId="7" r:id="rId6"/>
    <sheet name="INGRESOS NETO" sheetId="8" r:id="rId7"/>
    <sheet name="INGRESOS AUM" sheetId="9" r:id="rId8"/>
    <sheet name="INGRESOS REBAJOS" sheetId="10" r:id="rId9"/>
    <sheet name="OR APL NETO" sheetId="11" r:id="rId10"/>
    <sheet name="Conso.Egre.Neto" sheetId="12" r:id="rId11"/>
    <sheet name="Conso.Egre.Neto AUMENTOS" sheetId="13" r:id="rId12"/>
    <sheet name="Conso.Egre.Neto REBAJOS" sheetId="14" r:id="rId13"/>
  </sheets>
  <externalReferences>
    <externalReference r:id="rId14"/>
  </externalReferences>
  <definedNames>
    <definedName name="_xlnm._FilterDatabase" localSheetId="2" hidden="1">DISTRIB!$A$24:$C$70</definedName>
    <definedName name="A_IMPRESION_IM" localSheetId="10">#REF!</definedName>
    <definedName name="A_IMPRESION_IM" localSheetId="11">#REF!</definedName>
    <definedName name="A_IMPRESION_IM">#REF!</definedName>
    <definedName name="A_impresión_IM" localSheetId="10">#REF!</definedName>
    <definedName name="A_impresión_IM" localSheetId="11">#REF!</definedName>
    <definedName name="A_impresión_IM">#REF!</definedName>
    <definedName name="_xlnm.Print_Area" localSheetId="10">'Conso.Egre.Neto'!$B$229:$G$457</definedName>
    <definedName name="_xlnm.Print_Area" localSheetId="11">'Conso.Egre.Neto AUMENTOS'!$B$229:$G$456</definedName>
    <definedName name="_xlnm.Print_Area" localSheetId="12">'Conso.Egre.Neto REBAJOS'!$B$229:$G$455</definedName>
    <definedName name="_xlnm.Print_Titles" localSheetId="10">'Conso.Egre.Neto'!$229:$238</definedName>
    <definedName name="_xlnm.Print_Titles" localSheetId="11">'Conso.Egre.Neto AUMENTOS'!$229:$239</definedName>
    <definedName name="_xlnm.Print_Titles" localSheetId="12">'Conso.Egre.Neto REBAJOS'!$229:$239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4" i="14" l="1"/>
  <c r="F454" i="14"/>
  <c r="E454" i="14"/>
  <c r="D454" i="14"/>
  <c r="G452" i="14"/>
  <c r="F452" i="14"/>
  <c r="G451" i="14"/>
  <c r="F451" i="14"/>
  <c r="E451" i="14"/>
  <c r="G448" i="14"/>
  <c r="F448" i="14"/>
  <c r="E448" i="14"/>
  <c r="G447" i="14"/>
  <c r="F447" i="14"/>
  <c r="E447" i="14"/>
  <c r="G444" i="14"/>
  <c r="F444" i="14"/>
  <c r="E444" i="14"/>
  <c r="G443" i="14"/>
  <c r="F443" i="14"/>
  <c r="E443" i="14"/>
  <c r="G440" i="14"/>
  <c r="F440" i="14"/>
  <c r="E440" i="14"/>
  <c r="G437" i="14"/>
  <c r="F437" i="14"/>
  <c r="E437" i="14"/>
  <c r="G434" i="14"/>
  <c r="F434" i="14"/>
  <c r="E434" i="14"/>
  <c r="G433" i="14"/>
  <c r="F433" i="14"/>
  <c r="E433" i="14"/>
  <c r="G432" i="14"/>
  <c r="F432" i="14"/>
  <c r="E432" i="14"/>
  <c r="G431" i="14"/>
  <c r="F431" i="14"/>
  <c r="E431" i="14"/>
  <c r="G428" i="14"/>
  <c r="F428" i="14"/>
  <c r="E428" i="14"/>
  <c r="E427" i="14"/>
  <c r="G425" i="14"/>
  <c r="F425" i="14"/>
  <c r="E425" i="14"/>
  <c r="G424" i="14"/>
  <c r="F424" i="14"/>
  <c r="E424" i="14"/>
  <c r="G423" i="14"/>
  <c r="F423" i="14"/>
  <c r="E423" i="14"/>
  <c r="G422" i="14"/>
  <c r="F422" i="14"/>
  <c r="E422" i="14"/>
  <c r="G419" i="14"/>
  <c r="F419" i="14"/>
  <c r="E419" i="14"/>
  <c r="G418" i="14"/>
  <c r="F418" i="14"/>
  <c r="E418" i="14"/>
  <c r="E417" i="14"/>
  <c r="G414" i="14"/>
  <c r="F414" i="14"/>
  <c r="E414" i="14"/>
  <c r="G413" i="14"/>
  <c r="F413" i="14"/>
  <c r="E413" i="14"/>
  <c r="G412" i="14"/>
  <c r="F412" i="14"/>
  <c r="E412" i="14"/>
  <c r="G410" i="14"/>
  <c r="F410" i="14"/>
  <c r="E410" i="14"/>
  <c r="D410" i="14"/>
  <c r="G408" i="14"/>
  <c r="F408" i="14"/>
  <c r="E408" i="14"/>
  <c r="D408" i="14"/>
  <c r="G407" i="14"/>
  <c r="F407" i="14"/>
  <c r="E407" i="14"/>
  <c r="D407" i="14"/>
  <c r="E405" i="14"/>
  <c r="E404" i="14"/>
  <c r="G403" i="14"/>
  <c r="F403" i="14"/>
  <c r="E403" i="14"/>
  <c r="E402" i="14"/>
  <c r="E401" i="14"/>
  <c r="E393" i="14"/>
  <c r="E392" i="14"/>
  <c r="E391" i="14"/>
  <c r="G387" i="14"/>
  <c r="F387" i="14"/>
  <c r="E387" i="14"/>
  <c r="G383" i="14"/>
  <c r="F383" i="14"/>
  <c r="E383" i="14"/>
  <c r="G381" i="14"/>
  <c r="F381" i="14"/>
  <c r="E381" i="14"/>
  <c r="D381" i="14"/>
  <c r="G380" i="14"/>
  <c r="F380" i="14"/>
  <c r="E380" i="14"/>
  <c r="F379" i="14"/>
  <c r="E379" i="14"/>
  <c r="G376" i="14"/>
  <c r="F376" i="14"/>
  <c r="E376" i="14"/>
  <c r="G375" i="14"/>
  <c r="F375" i="14"/>
  <c r="E375" i="14"/>
  <c r="G374" i="14"/>
  <c r="F374" i="14"/>
  <c r="E374" i="14"/>
  <c r="G373" i="14"/>
  <c r="F373" i="14"/>
  <c r="E373" i="14"/>
  <c r="G372" i="14"/>
  <c r="F372" i="14"/>
  <c r="E372" i="14"/>
  <c r="G371" i="14"/>
  <c r="F371" i="14"/>
  <c r="E371" i="14"/>
  <c r="G370" i="14"/>
  <c r="F370" i="14"/>
  <c r="E370" i="14"/>
  <c r="G369" i="14"/>
  <c r="F369" i="14"/>
  <c r="E369" i="14"/>
  <c r="G367" i="14"/>
  <c r="F367" i="14"/>
  <c r="E367" i="14"/>
  <c r="D367" i="14"/>
  <c r="G366" i="14"/>
  <c r="F366" i="14"/>
  <c r="E366" i="14"/>
  <c r="D366" i="14"/>
  <c r="G365" i="14"/>
  <c r="F365" i="14"/>
  <c r="E365" i="14"/>
  <c r="D365" i="14"/>
  <c r="G364" i="14"/>
  <c r="F364" i="14"/>
  <c r="E364" i="14"/>
  <c r="D364" i="14"/>
  <c r="G363" i="14"/>
  <c r="F363" i="14"/>
  <c r="E363" i="14"/>
  <c r="D363" i="14"/>
  <c r="G361" i="14"/>
  <c r="F361" i="14"/>
  <c r="E361" i="14"/>
  <c r="G360" i="14"/>
  <c r="F360" i="14"/>
  <c r="E360" i="14"/>
  <c r="G358" i="14"/>
  <c r="F358" i="14"/>
  <c r="E358" i="14"/>
  <c r="D358" i="14"/>
  <c r="G357" i="14"/>
  <c r="F357" i="14"/>
  <c r="E357" i="14"/>
  <c r="G356" i="14"/>
  <c r="F356" i="14"/>
  <c r="E356" i="14"/>
  <c r="G355" i="14"/>
  <c r="F355" i="14"/>
  <c r="E355" i="14"/>
  <c r="G354" i="14"/>
  <c r="F354" i="14"/>
  <c r="E354" i="14"/>
  <c r="G353" i="14"/>
  <c r="F353" i="14"/>
  <c r="E353" i="14"/>
  <c r="G352" i="14"/>
  <c r="F352" i="14"/>
  <c r="E352" i="14"/>
  <c r="G351" i="14"/>
  <c r="F351" i="14"/>
  <c r="E351" i="14"/>
  <c r="G349" i="14"/>
  <c r="F349" i="14"/>
  <c r="E349" i="14"/>
  <c r="D349" i="14"/>
  <c r="G348" i="14"/>
  <c r="F348" i="14"/>
  <c r="E348" i="14"/>
  <c r="G347" i="14"/>
  <c r="F347" i="14"/>
  <c r="E347" i="14"/>
  <c r="G346" i="14"/>
  <c r="F346" i="14"/>
  <c r="E346" i="14"/>
  <c r="G345" i="14"/>
  <c r="F345" i="14"/>
  <c r="E345" i="14"/>
  <c r="G342" i="14"/>
  <c r="F342" i="14"/>
  <c r="E342" i="14"/>
  <c r="G341" i="14"/>
  <c r="F341" i="14"/>
  <c r="E341" i="14"/>
  <c r="G340" i="14"/>
  <c r="F340" i="14"/>
  <c r="E340" i="14"/>
  <c r="G339" i="14"/>
  <c r="F339" i="14"/>
  <c r="E339" i="14"/>
  <c r="G338" i="14"/>
  <c r="F338" i="14"/>
  <c r="E338" i="14"/>
  <c r="G334" i="14"/>
  <c r="F334" i="14"/>
  <c r="E334" i="14"/>
  <c r="G333" i="14"/>
  <c r="F333" i="14"/>
  <c r="E333" i="14"/>
  <c r="G330" i="14"/>
  <c r="F330" i="14"/>
  <c r="E330" i="14"/>
  <c r="G329" i="14"/>
  <c r="F329" i="14"/>
  <c r="E329" i="14"/>
  <c r="G328" i="14"/>
  <c r="F328" i="14"/>
  <c r="E328" i="14"/>
  <c r="G327" i="14"/>
  <c r="F327" i="14"/>
  <c r="E327" i="14"/>
  <c r="G326" i="14"/>
  <c r="F326" i="14"/>
  <c r="E326" i="14"/>
  <c r="G325" i="14"/>
  <c r="F325" i="14"/>
  <c r="E325" i="14"/>
  <c r="G324" i="14"/>
  <c r="F324" i="14"/>
  <c r="E324" i="14"/>
  <c r="G323" i="14"/>
  <c r="F323" i="14"/>
  <c r="E323" i="14"/>
  <c r="G322" i="14"/>
  <c r="F322" i="14"/>
  <c r="E322" i="14"/>
  <c r="G317" i="14"/>
  <c r="F317" i="14"/>
  <c r="E317" i="14"/>
  <c r="G315" i="14"/>
  <c r="F315" i="14"/>
  <c r="E315" i="14"/>
  <c r="D315" i="14"/>
  <c r="G314" i="14"/>
  <c r="F314" i="14"/>
  <c r="E314" i="14"/>
  <c r="G312" i="14"/>
  <c r="F312" i="14"/>
  <c r="E312" i="14"/>
  <c r="D312" i="14"/>
  <c r="G311" i="14"/>
  <c r="F311" i="14"/>
  <c r="E311" i="14"/>
  <c r="G310" i="14"/>
  <c r="F310" i="14"/>
  <c r="E310" i="14"/>
  <c r="G309" i="14"/>
  <c r="F309" i="14"/>
  <c r="E309" i="14"/>
  <c r="G308" i="14"/>
  <c r="F308" i="14"/>
  <c r="E308" i="14"/>
  <c r="G305" i="14"/>
  <c r="F305" i="14"/>
  <c r="E305" i="14"/>
  <c r="G304" i="14"/>
  <c r="F304" i="14"/>
  <c r="E304" i="14"/>
  <c r="G303" i="14"/>
  <c r="F303" i="14"/>
  <c r="E303" i="14"/>
  <c r="G302" i="14"/>
  <c r="F302" i="14"/>
  <c r="E302" i="14"/>
  <c r="G301" i="14"/>
  <c r="F301" i="14"/>
  <c r="E301" i="14"/>
  <c r="G300" i="14"/>
  <c r="F300" i="14"/>
  <c r="E300" i="14"/>
  <c r="G299" i="14"/>
  <c r="F299" i="14"/>
  <c r="E299" i="14"/>
  <c r="G296" i="14"/>
  <c r="F296" i="14"/>
  <c r="E296" i="14"/>
  <c r="G295" i="14"/>
  <c r="F295" i="14"/>
  <c r="E295" i="14"/>
  <c r="G294" i="14"/>
  <c r="F294" i="14"/>
  <c r="E294" i="14"/>
  <c r="G293" i="14"/>
  <c r="F293" i="14"/>
  <c r="E293" i="14"/>
  <c r="G292" i="14"/>
  <c r="F292" i="14"/>
  <c r="E292" i="14"/>
  <c r="G290" i="14"/>
  <c r="F290" i="14"/>
  <c r="E290" i="14"/>
  <c r="G288" i="14"/>
  <c r="F288" i="14"/>
  <c r="E288" i="14"/>
  <c r="D288" i="14"/>
  <c r="G287" i="14"/>
  <c r="F287" i="14"/>
  <c r="E287" i="14"/>
  <c r="G286" i="14"/>
  <c r="F286" i="14"/>
  <c r="E286" i="14"/>
  <c r="G285" i="14"/>
  <c r="F285" i="14"/>
  <c r="E285" i="14"/>
  <c r="G284" i="14"/>
  <c r="F284" i="14"/>
  <c r="E284" i="14"/>
  <c r="G283" i="14"/>
  <c r="F283" i="14"/>
  <c r="E283" i="14"/>
  <c r="G280" i="14"/>
  <c r="F280" i="14"/>
  <c r="E280" i="14"/>
  <c r="G279" i="14"/>
  <c r="F279" i="14"/>
  <c r="E279" i="14"/>
  <c r="G278" i="14"/>
  <c r="F278" i="14"/>
  <c r="E278" i="14"/>
  <c r="G277" i="14"/>
  <c r="F277" i="14"/>
  <c r="E277" i="14"/>
  <c r="G276" i="14"/>
  <c r="F276" i="14"/>
  <c r="E276" i="14"/>
  <c r="G273" i="14"/>
  <c r="F273" i="14"/>
  <c r="E273" i="14"/>
  <c r="D273" i="14"/>
  <c r="G272" i="14"/>
  <c r="F272" i="14"/>
  <c r="E272" i="14"/>
  <c r="G270" i="14"/>
  <c r="F270" i="14"/>
  <c r="E270" i="14"/>
  <c r="D270" i="14"/>
  <c r="G269" i="14"/>
  <c r="F269" i="14"/>
  <c r="E269" i="14"/>
  <c r="G268" i="14"/>
  <c r="F268" i="14"/>
  <c r="E268" i="14"/>
  <c r="G267" i="14"/>
  <c r="F267" i="14"/>
  <c r="E267" i="14"/>
  <c r="G266" i="14"/>
  <c r="F266" i="14"/>
  <c r="E266" i="14"/>
  <c r="G265" i="14"/>
  <c r="F265" i="14"/>
  <c r="E265" i="14"/>
  <c r="G263" i="14"/>
  <c r="F263" i="14"/>
  <c r="E263" i="14"/>
  <c r="D263" i="14"/>
  <c r="G262" i="14"/>
  <c r="F262" i="14"/>
  <c r="E262" i="14"/>
  <c r="G261" i="14"/>
  <c r="F261" i="14"/>
  <c r="E261" i="14"/>
  <c r="G259" i="14"/>
  <c r="F259" i="14"/>
  <c r="E259" i="14"/>
  <c r="D259" i="14"/>
  <c r="G258" i="14"/>
  <c r="F258" i="14"/>
  <c r="E258" i="14"/>
  <c r="G257" i="14"/>
  <c r="F257" i="14"/>
  <c r="E257" i="14"/>
  <c r="G256" i="14"/>
  <c r="F256" i="14"/>
  <c r="E256" i="14"/>
  <c r="G255" i="14"/>
  <c r="F255" i="14"/>
  <c r="E255" i="14"/>
  <c r="D255" i="14"/>
  <c r="G254" i="14"/>
  <c r="F254" i="14"/>
  <c r="E254" i="14"/>
  <c r="G252" i="14"/>
  <c r="F252" i="14"/>
  <c r="E252" i="14"/>
  <c r="D252" i="14"/>
  <c r="G251" i="14"/>
  <c r="F251" i="14"/>
  <c r="E251" i="14"/>
  <c r="G250" i="14"/>
  <c r="F250" i="14"/>
  <c r="E250" i="14"/>
  <c r="G249" i="14"/>
  <c r="F249" i="14"/>
  <c r="E249" i="14"/>
  <c r="G248" i="14"/>
  <c r="F248" i="14"/>
  <c r="E248" i="14"/>
  <c r="E247" i="14"/>
  <c r="G246" i="14"/>
  <c r="F246" i="14"/>
  <c r="E246" i="14"/>
  <c r="D246" i="14"/>
  <c r="G245" i="14"/>
  <c r="F245" i="14"/>
  <c r="E245" i="14"/>
  <c r="G244" i="14"/>
  <c r="F244" i="14"/>
  <c r="E244" i="14"/>
  <c r="G243" i="14"/>
  <c r="F243" i="14"/>
  <c r="E243" i="14"/>
  <c r="D243" i="14"/>
  <c r="B232" i="14"/>
  <c r="G224" i="14"/>
  <c r="F224" i="14"/>
  <c r="E224" i="14"/>
  <c r="D224" i="14" s="1"/>
  <c r="E220" i="14"/>
  <c r="E452" i="14" s="1"/>
  <c r="D220" i="14"/>
  <c r="D452" i="14" s="1"/>
  <c r="D219" i="14"/>
  <c r="D451" i="14" s="1"/>
  <c r="G218" i="14"/>
  <c r="G450" i="14" s="1"/>
  <c r="F218" i="14"/>
  <c r="D218" i="14"/>
  <c r="D450" i="14" s="1"/>
  <c r="D216" i="14"/>
  <c r="D448" i="14" s="1"/>
  <c r="D215" i="14"/>
  <c r="D447" i="14" s="1"/>
  <c r="G214" i="14"/>
  <c r="G446" i="14" s="1"/>
  <c r="F214" i="14"/>
  <c r="F446" i="14" s="1"/>
  <c r="E214" i="14"/>
  <c r="D214" i="14" s="1"/>
  <c r="D446" i="14" s="1"/>
  <c r="D212" i="14"/>
  <c r="D444" i="14" s="1"/>
  <c r="D211" i="14"/>
  <c r="D443" i="14" s="1"/>
  <c r="G210" i="14"/>
  <c r="G442" i="14" s="1"/>
  <c r="F210" i="14"/>
  <c r="F442" i="14" s="1"/>
  <c r="E210" i="14"/>
  <c r="E442" i="14" s="1"/>
  <c r="D210" i="14"/>
  <c r="D442" i="14" s="1"/>
  <c r="D208" i="14"/>
  <c r="D440" i="14" s="1"/>
  <c r="G207" i="14"/>
  <c r="G439" i="14" s="1"/>
  <c r="F207" i="14"/>
  <c r="F439" i="14" s="1"/>
  <c r="E207" i="14"/>
  <c r="E439" i="14" s="1"/>
  <c r="D207" i="14"/>
  <c r="D439" i="14" s="1"/>
  <c r="D205" i="14"/>
  <c r="D437" i="14" s="1"/>
  <c r="G204" i="14"/>
  <c r="G436" i="14" s="1"/>
  <c r="F204" i="14"/>
  <c r="F436" i="14" s="1"/>
  <c r="E204" i="14"/>
  <c r="E436" i="14" s="1"/>
  <c r="D202" i="14"/>
  <c r="D434" i="14" s="1"/>
  <c r="D201" i="14"/>
  <c r="D433" i="14" s="1"/>
  <c r="D200" i="14"/>
  <c r="D432" i="14" s="1"/>
  <c r="D199" i="14"/>
  <c r="D431" i="14" s="1"/>
  <c r="G198" i="14"/>
  <c r="G430" i="14" s="1"/>
  <c r="F198" i="14"/>
  <c r="F430" i="14" s="1"/>
  <c r="E198" i="14"/>
  <c r="E430" i="14" s="1"/>
  <c r="D196" i="14"/>
  <c r="D428" i="14" s="1"/>
  <c r="G195" i="14"/>
  <c r="G427" i="14" s="1"/>
  <c r="F195" i="14"/>
  <c r="F427" i="14" s="1"/>
  <c r="E195" i="14"/>
  <c r="D193" i="14"/>
  <c r="D425" i="14" s="1"/>
  <c r="D192" i="14"/>
  <c r="D424" i="14" s="1"/>
  <c r="D191" i="14"/>
  <c r="D423" i="14" s="1"/>
  <c r="D190" i="14"/>
  <c r="D422" i="14" s="1"/>
  <c r="G189" i="14"/>
  <c r="G421" i="14" s="1"/>
  <c r="F189" i="14"/>
  <c r="F421" i="14" s="1"/>
  <c r="E189" i="14"/>
  <c r="E421" i="14" s="1"/>
  <c r="D187" i="14"/>
  <c r="D419" i="14" s="1"/>
  <c r="D186" i="14"/>
  <c r="D418" i="14" s="1"/>
  <c r="G185" i="14"/>
  <c r="F185" i="14"/>
  <c r="F417" i="14" s="1"/>
  <c r="E185" i="14"/>
  <c r="E184" i="14" s="1"/>
  <c r="D185" i="14"/>
  <c r="D417" i="14" s="1"/>
  <c r="D182" i="14"/>
  <c r="D414" i="14" s="1"/>
  <c r="D181" i="14"/>
  <c r="D413" i="14" s="1"/>
  <c r="D180" i="14"/>
  <c r="D412" i="14" s="1"/>
  <c r="G179" i="14"/>
  <c r="G411" i="14" s="1"/>
  <c r="F179" i="14"/>
  <c r="F411" i="14" s="1"/>
  <c r="E179" i="14"/>
  <c r="E411" i="14" s="1"/>
  <c r="G173" i="14"/>
  <c r="G405" i="14" s="1"/>
  <c r="F173" i="14"/>
  <c r="G172" i="14"/>
  <c r="G404" i="14" s="1"/>
  <c r="F172" i="14"/>
  <c r="D171" i="14"/>
  <c r="D403" i="14" s="1"/>
  <c r="G170" i="14"/>
  <c r="F170" i="14"/>
  <c r="F402" i="14" s="1"/>
  <c r="G169" i="14"/>
  <c r="G401" i="14" s="1"/>
  <c r="F169" i="14"/>
  <c r="F401" i="14" s="1"/>
  <c r="E168" i="14"/>
  <c r="E400" i="14" s="1"/>
  <c r="G166" i="14"/>
  <c r="G398" i="14" s="1"/>
  <c r="F166" i="14"/>
  <c r="F398" i="14" s="1"/>
  <c r="E166" i="14"/>
  <c r="E398" i="14" s="1"/>
  <c r="D166" i="14"/>
  <c r="D398" i="14" s="1"/>
  <c r="G165" i="14"/>
  <c r="G397" i="14" s="1"/>
  <c r="F165" i="14"/>
  <c r="F397" i="14" s="1"/>
  <c r="E165" i="14"/>
  <c r="E397" i="14" s="1"/>
  <c r="D165" i="14"/>
  <c r="D397" i="14" s="1"/>
  <c r="G164" i="14"/>
  <c r="G396" i="14" s="1"/>
  <c r="F164" i="14"/>
  <c r="F396" i="14" s="1"/>
  <c r="E164" i="14"/>
  <c r="E396" i="14" s="1"/>
  <c r="D164" i="14"/>
  <c r="D396" i="14" s="1"/>
  <c r="G163" i="14"/>
  <c r="G395" i="14" s="1"/>
  <c r="F163" i="14"/>
  <c r="F395" i="14" s="1"/>
  <c r="E163" i="14"/>
  <c r="E395" i="14" s="1"/>
  <c r="D163" i="14"/>
  <c r="D395" i="14" s="1"/>
  <c r="G162" i="14"/>
  <c r="G394" i="14" s="1"/>
  <c r="F162" i="14"/>
  <c r="F394" i="14" s="1"/>
  <c r="E162" i="14"/>
  <c r="E394" i="14" s="1"/>
  <c r="D162" i="14"/>
  <c r="D394" i="14" s="1"/>
  <c r="G161" i="14"/>
  <c r="G393" i="14" s="1"/>
  <c r="F161" i="14"/>
  <c r="F393" i="14" s="1"/>
  <c r="E161" i="14"/>
  <c r="E158" i="14" s="1"/>
  <c r="D161" i="14"/>
  <c r="D393" i="14" s="1"/>
  <c r="G160" i="14"/>
  <c r="G392" i="14" s="1"/>
  <c r="F160" i="14"/>
  <c r="F392" i="14" s="1"/>
  <c r="D160" i="14"/>
  <c r="D392" i="14" s="1"/>
  <c r="G159" i="14"/>
  <c r="G391" i="14" s="1"/>
  <c r="F159" i="14"/>
  <c r="F391" i="14" s="1"/>
  <c r="F158" i="14"/>
  <c r="F390" i="14" s="1"/>
  <c r="D155" i="14"/>
  <c r="D387" i="14" s="1"/>
  <c r="G154" i="14"/>
  <c r="G386" i="14" s="1"/>
  <c r="F154" i="14"/>
  <c r="F386" i="14" s="1"/>
  <c r="E154" i="14"/>
  <c r="D154" i="14" s="1"/>
  <c r="D386" i="14" s="1"/>
  <c r="F153" i="14"/>
  <c r="F385" i="14" s="1"/>
  <c r="E153" i="14"/>
  <c r="E385" i="14" s="1"/>
  <c r="D151" i="14"/>
  <c r="D383" i="14" s="1"/>
  <c r="G150" i="14"/>
  <c r="G382" i="14" s="1"/>
  <c r="F150" i="14"/>
  <c r="F382" i="14" s="1"/>
  <c r="E150" i="14"/>
  <c r="E382" i="14" s="1"/>
  <c r="D148" i="14"/>
  <c r="D380" i="14" s="1"/>
  <c r="G147" i="14"/>
  <c r="G379" i="14" s="1"/>
  <c r="D147" i="14"/>
  <c r="D379" i="14" s="1"/>
  <c r="F146" i="14"/>
  <c r="F378" i="14" s="1"/>
  <c r="E146" i="14"/>
  <c r="E378" i="14" s="1"/>
  <c r="D144" i="14"/>
  <c r="D376" i="14" s="1"/>
  <c r="D143" i="14"/>
  <c r="D375" i="14" s="1"/>
  <c r="D142" i="14"/>
  <c r="D374" i="14" s="1"/>
  <c r="D141" i="14"/>
  <c r="D373" i="14" s="1"/>
  <c r="D140" i="14"/>
  <c r="D372" i="14" s="1"/>
  <c r="D139" i="14"/>
  <c r="D371" i="14" s="1"/>
  <c r="D138" i="14"/>
  <c r="D370" i="14" s="1"/>
  <c r="D137" i="14"/>
  <c r="D369" i="14" s="1"/>
  <c r="G136" i="14"/>
  <c r="G368" i="14" s="1"/>
  <c r="F136" i="14"/>
  <c r="F368" i="14" s="1"/>
  <c r="E136" i="14"/>
  <c r="E368" i="14" s="1"/>
  <c r="D129" i="14"/>
  <c r="D361" i="14" s="1"/>
  <c r="D128" i="14"/>
  <c r="D360" i="14" s="1"/>
  <c r="G127" i="14"/>
  <c r="G359" i="14" s="1"/>
  <c r="F127" i="14"/>
  <c r="F359" i="14" s="1"/>
  <c r="E127" i="14"/>
  <c r="E359" i="14" s="1"/>
  <c r="D127" i="14"/>
  <c r="D359" i="14" s="1"/>
  <c r="D125" i="14"/>
  <c r="D357" i="14" s="1"/>
  <c r="D124" i="14"/>
  <c r="D356" i="14" s="1"/>
  <c r="D123" i="14"/>
  <c r="D355" i="14" s="1"/>
  <c r="D122" i="14"/>
  <c r="D354" i="14" s="1"/>
  <c r="D121" i="14"/>
  <c r="D353" i="14" s="1"/>
  <c r="D120" i="14"/>
  <c r="D352" i="14" s="1"/>
  <c r="D119" i="14"/>
  <c r="D351" i="14" s="1"/>
  <c r="G118" i="14"/>
  <c r="G350" i="14" s="1"/>
  <c r="F118" i="14"/>
  <c r="F350" i="14" s="1"/>
  <c r="E118" i="14"/>
  <c r="E350" i="14" s="1"/>
  <c r="D116" i="14"/>
  <c r="D348" i="14" s="1"/>
  <c r="D115" i="14"/>
  <c r="D347" i="14" s="1"/>
  <c r="D114" i="14"/>
  <c r="D346" i="14" s="1"/>
  <c r="D113" i="14"/>
  <c r="D345" i="14" s="1"/>
  <c r="G112" i="14"/>
  <c r="G344" i="14" s="1"/>
  <c r="F112" i="14"/>
  <c r="F344" i="14" s="1"/>
  <c r="E112" i="14"/>
  <c r="E344" i="14" s="1"/>
  <c r="D110" i="14"/>
  <c r="D342" i="14" s="1"/>
  <c r="D109" i="14"/>
  <c r="D341" i="14" s="1"/>
  <c r="D108" i="14"/>
  <c r="D340" i="14" s="1"/>
  <c r="D107" i="14"/>
  <c r="D339" i="14" s="1"/>
  <c r="D106" i="14"/>
  <c r="D338" i="14" s="1"/>
  <c r="G105" i="14"/>
  <c r="G337" i="14" s="1"/>
  <c r="F105" i="14"/>
  <c r="F337" i="14" s="1"/>
  <c r="E105" i="14"/>
  <c r="E337" i="14" s="1"/>
  <c r="D105" i="14"/>
  <c r="D337" i="14" s="1"/>
  <c r="D102" i="14"/>
  <c r="D334" i="14" s="1"/>
  <c r="D101" i="14"/>
  <c r="D333" i="14" s="1"/>
  <c r="G100" i="14"/>
  <c r="G332" i="14" s="1"/>
  <c r="F100" i="14"/>
  <c r="F332" i="14" s="1"/>
  <c r="E100" i="14"/>
  <c r="E332" i="14" s="1"/>
  <c r="D98" i="14"/>
  <c r="D330" i="14" s="1"/>
  <c r="D97" i="14"/>
  <c r="D329" i="14" s="1"/>
  <c r="D96" i="14"/>
  <c r="D328" i="14" s="1"/>
  <c r="D95" i="14"/>
  <c r="D327" i="14" s="1"/>
  <c r="D94" i="14"/>
  <c r="D326" i="14" s="1"/>
  <c r="D93" i="14"/>
  <c r="D325" i="14" s="1"/>
  <c r="D92" i="14"/>
  <c r="D324" i="14" s="1"/>
  <c r="D91" i="14"/>
  <c r="D323" i="14" s="1"/>
  <c r="D90" i="14"/>
  <c r="D322" i="14" s="1"/>
  <c r="G89" i="14"/>
  <c r="G321" i="14" s="1"/>
  <c r="F89" i="14"/>
  <c r="F321" i="14" s="1"/>
  <c r="E89" i="14"/>
  <c r="E321" i="14" s="1"/>
  <c r="D87" i="14"/>
  <c r="D86" i="14"/>
  <c r="D85" i="14"/>
  <c r="D317" i="14" s="1"/>
  <c r="G84" i="14"/>
  <c r="G316" i="14" s="1"/>
  <c r="F84" i="14"/>
  <c r="F316" i="14" s="1"/>
  <c r="E84" i="14"/>
  <c r="E316" i="14" s="1"/>
  <c r="D82" i="14"/>
  <c r="D314" i="14" s="1"/>
  <c r="G81" i="14"/>
  <c r="G313" i="14" s="1"/>
  <c r="F81" i="14"/>
  <c r="F313" i="14" s="1"/>
  <c r="E81" i="14"/>
  <c r="E313" i="14" s="1"/>
  <c r="D79" i="14"/>
  <c r="D311" i="14" s="1"/>
  <c r="D78" i="14"/>
  <c r="D310" i="14" s="1"/>
  <c r="D77" i="14"/>
  <c r="D309" i="14" s="1"/>
  <c r="D76" i="14"/>
  <c r="D308" i="14" s="1"/>
  <c r="G75" i="14"/>
  <c r="G307" i="14" s="1"/>
  <c r="F75" i="14"/>
  <c r="F307" i="14" s="1"/>
  <c r="E75" i="14"/>
  <c r="E307" i="14" s="1"/>
  <c r="D73" i="14"/>
  <c r="D305" i="14" s="1"/>
  <c r="D72" i="14"/>
  <c r="D304" i="14" s="1"/>
  <c r="D71" i="14"/>
  <c r="D303" i="14" s="1"/>
  <c r="D70" i="14"/>
  <c r="D302" i="14" s="1"/>
  <c r="D69" i="14"/>
  <c r="D301" i="14" s="1"/>
  <c r="D68" i="14"/>
  <c r="D300" i="14" s="1"/>
  <c r="D67" i="14"/>
  <c r="D299" i="14" s="1"/>
  <c r="G66" i="14"/>
  <c r="G298" i="14" s="1"/>
  <c r="F66" i="14"/>
  <c r="F298" i="14" s="1"/>
  <c r="E66" i="14"/>
  <c r="E298" i="14" s="1"/>
  <c r="D64" i="14"/>
  <c r="D296" i="14" s="1"/>
  <c r="D63" i="14"/>
  <c r="D295" i="14" s="1"/>
  <c r="D62" i="14"/>
  <c r="D294" i="14" s="1"/>
  <c r="D61" i="14"/>
  <c r="D293" i="14" s="1"/>
  <c r="D60" i="14"/>
  <c r="D292" i="14" s="1"/>
  <c r="D58" i="14"/>
  <c r="D290" i="14" s="1"/>
  <c r="G57" i="14"/>
  <c r="G289" i="14" s="1"/>
  <c r="F57" i="14"/>
  <c r="F289" i="14" s="1"/>
  <c r="E57" i="14"/>
  <c r="E289" i="14" s="1"/>
  <c r="D57" i="14"/>
  <c r="D289" i="14" s="1"/>
  <c r="D55" i="14"/>
  <c r="D287" i="14" s="1"/>
  <c r="D54" i="14"/>
  <c r="D286" i="14" s="1"/>
  <c r="D53" i="14"/>
  <c r="D285" i="14" s="1"/>
  <c r="D52" i="14"/>
  <c r="D284" i="14" s="1"/>
  <c r="D51" i="14"/>
  <c r="D283" i="14" s="1"/>
  <c r="G50" i="14"/>
  <c r="G282" i="14" s="1"/>
  <c r="F50" i="14"/>
  <c r="F282" i="14" s="1"/>
  <c r="E50" i="14"/>
  <c r="E282" i="14" s="1"/>
  <c r="D48" i="14"/>
  <c r="D280" i="14" s="1"/>
  <c r="D47" i="14"/>
  <c r="D279" i="14" s="1"/>
  <c r="D46" i="14"/>
  <c r="D278" i="14" s="1"/>
  <c r="D45" i="14"/>
  <c r="D277" i="14" s="1"/>
  <c r="D44" i="14"/>
  <c r="D276" i="14" s="1"/>
  <c r="G43" i="14"/>
  <c r="G275" i="14" s="1"/>
  <c r="F43" i="14"/>
  <c r="F275" i="14" s="1"/>
  <c r="E43" i="14"/>
  <c r="E275" i="14" s="1"/>
  <c r="F42" i="14"/>
  <c r="F274" i="14" s="1"/>
  <c r="D40" i="14"/>
  <c r="D272" i="14" s="1"/>
  <c r="G39" i="14"/>
  <c r="G271" i="14" s="1"/>
  <c r="F39" i="14"/>
  <c r="F271" i="14" s="1"/>
  <c r="E39" i="14"/>
  <c r="E271" i="14" s="1"/>
  <c r="D37" i="14"/>
  <c r="D269" i="14" s="1"/>
  <c r="D36" i="14"/>
  <c r="D268" i="14" s="1"/>
  <c r="D35" i="14"/>
  <c r="D267" i="14" s="1"/>
  <c r="D34" i="14"/>
  <c r="D266" i="14" s="1"/>
  <c r="D33" i="14"/>
  <c r="D265" i="14" s="1"/>
  <c r="G32" i="14"/>
  <c r="G264" i="14" s="1"/>
  <c r="F32" i="14"/>
  <c r="F264" i="14" s="1"/>
  <c r="E32" i="14"/>
  <c r="E264" i="14" s="1"/>
  <c r="D32" i="14"/>
  <c r="D264" i="14" s="1"/>
  <c r="D30" i="14"/>
  <c r="D262" i="14" s="1"/>
  <c r="D29" i="14"/>
  <c r="D261" i="14" s="1"/>
  <c r="G28" i="14"/>
  <c r="G260" i="14" s="1"/>
  <c r="F28" i="14"/>
  <c r="F260" i="14" s="1"/>
  <c r="E28" i="14"/>
  <c r="E260" i="14" s="1"/>
  <c r="D26" i="14"/>
  <c r="D258" i="14" s="1"/>
  <c r="D25" i="14"/>
  <c r="D257" i="14" s="1"/>
  <c r="D24" i="14"/>
  <c r="D256" i="14" s="1"/>
  <c r="D23" i="14"/>
  <c r="D22" i="14"/>
  <c r="D254" i="14" s="1"/>
  <c r="G21" i="14"/>
  <c r="G253" i="14" s="1"/>
  <c r="F21" i="14"/>
  <c r="F253" i="14" s="1"/>
  <c r="E21" i="14"/>
  <c r="E253" i="14" s="1"/>
  <c r="D19" i="14"/>
  <c r="D251" i="14" s="1"/>
  <c r="D18" i="14"/>
  <c r="D250" i="14" s="1"/>
  <c r="D17" i="14"/>
  <c r="D249" i="14" s="1"/>
  <c r="D16" i="14"/>
  <c r="D248" i="14" s="1"/>
  <c r="G15" i="14"/>
  <c r="G247" i="14" s="1"/>
  <c r="F15" i="14"/>
  <c r="F247" i="14" s="1"/>
  <c r="E15" i="14"/>
  <c r="D13" i="14"/>
  <c r="D245" i="14" s="1"/>
  <c r="D12" i="14"/>
  <c r="D244" i="14" s="1"/>
  <c r="D11" i="14"/>
  <c r="G10" i="14"/>
  <c r="G242" i="14" s="1"/>
  <c r="F10" i="14"/>
  <c r="F242" i="14" s="1"/>
  <c r="E10" i="14"/>
  <c r="E242" i="14" s="1"/>
  <c r="F9" i="14"/>
  <c r="F241" i="14" s="1"/>
  <c r="E9" i="14"/>
  <c r="E241" i="14" s="1"/>
  <c r="D466" i="13"/>
  <c r="D462" i="13"/>
  <c r="G455" i="13"/>
  <c r="F455" i="13"/>
  <c r="E455" i="13"/>
  <c r="D455" i="13"/>
  <c r="G453" i="13"/>
  <c r="E453" i="13"/>
  <c r="G450" i="13"/>
  <c r="F450" i="13"/>
  <c r="E450" i="13"/>
  <c r="G449" i="13"/>
  <c r="F449" i="13"/>
  <c r="E449" i="13"/>
  <c r="D449" i="13"/>
  <c r="G448" i="13"/>
  <c r="F448" i="13"/>
  <c r="E448" i="13"/>
  <c r="F447" i="13"/>
  <c r="G445" i="13"/>
  <c r="F445" i="13"/>
  <c r="E445" i="13"/>
  <c r="G444" i="13"/>
  <c r="F444" i="13"/>
  <c r="E444" i="13"/>
  <c r="D444" i="13"/>
  <c r="G443" i="13"/>
  <c r="G442" i="13"/>
  <c r="F442" i="13"/>
  <c r="E442" i="13"/>
  <c r="D442" i="13"/>
  <c r="G441" i="13"/>
  <c r="F441" i="13"/>
  <c r="E441" i="13"/>
  <c r="F440" i="13"/>
  <c r="G439" i="13"/>
  <c r="F439" i="13"/>
  <c r="E439" i="13"/>
  <c r="D439" i="13"/>
  <c r="G438" i="13"/>
  <c r="F438" i="13"/>
  <c r="E438" i="13"/>
  <c r="G435" i="13"/>
  <c r="F435" i="13"/>
  <c r="E435" i="13"/>
  <c r="D435" i="13"/>
  <c r="G434" i="13"/>
  <c r="F434" i="13"/>
  <c r="E434" i="13"/>
  <c r="G433" i="13"/>
  <c r="F433" i="13"/>
  <c r="E433" i="13"/>
  <c r="D433" i="13"/>
  <c r="G432" i="13"/>
  <c r="F432" i="13"/>
  <c r="G429" i="13"/>
  <c r="F429" i="13"/>
  <c r="G426" i="13"/>
  <c r="F426" i="13"/>
  <c r="E426" i="13"/>
  <c r="G425" i="13"/>
  <c r="F425" i="13"/>
  <c r="E425" i="13"/>
  <c r="D425" i="13"/>
  <c r="G424" i="13"/>
  <c r="G423" i="13"/>
  <c r="F423" i="13"/>
  <c r="E423" i="13"/>
  <c r="G420" i="13"/>
  <c r="F420" i="13"/>
  <c r="E420" i="13"/>
  <c r="G419" i="13"/>
  <c r="F419" i="13"/>
  <c r="E419" i="13"/>
  <c r="G415" i="13"/>
  <c r="F415" i="13"/>
  <c r="E415" i="13"/>
  <c r="D415" i="13"/>
  <c r="G414" i="13"/>
  <c r="F414" i="13"/>
  <c r="E414" i="13"/>
  <c r="G413" i="13"/>
  <c r="F413" i="13"/>
  <c r="G412" i="13"/>
  <c r="F412" i="13"/>
  <c r="E412" i="13"/>
  <c r="G409" i="13"/>
  <c r="F409" i="13"/>
  <c r="E409" i="13"/>
  <c r="G408" i="13"/>
  <c r="F408" i="13"/>
  <c r="E408" i="13"/>
  <c r="G405" i="13"/>
  <c r="F405" i="13"/>
  <c r="G404" i="13"/>
  <c r="F404" i="13"/>
  <c r="E404" i="13"/>
  <c r="G403" i="13"/>
  <c r="F403" i="13"/>
  <c r="E403" i="13"/>
  <c r="G402" i="13"/>
  <c r="F402" i="13"/>
  <c r="E402" i="13"/>
  <c r="F401" i="13"/>
  <c r="G398" i="13"/>
  <c r="G397" i="13"/>
  <c r="F396" i="13"/>
  <c r="G394" i="13"/>
  <c r="G393" i="13"/>
  <c r="G392" i="13"/>
  <c r="F392" i="13"/>
  <c r="E392" i="13"/>
  <c r="G391" i="13"/>
  <c r="G387" i="13"/>
  <c r="F387" i="13"/>
  <c r="E387" i="13"/>
  <c r="G384" i="13"/>
  <c r="F384" i="13"/>
  <c r="E384" i="13"/>
  <c r="D384" i="13"/>
  <c r="G383" i="13"/>
  <c r="F383" i="13"/>
  <c r="E383" i="13"/>
  <c r="G381" i="13"/>
  <c r="F381" i="13"/>
  <c r="E381" i="13"/>
  <c r="D381" i="13"/>
  <c r="G380" i="13"/>
  <c r="F380" i="13"/>
  <c r="E380" i="13"/>
  <c r="F379" i="13"/>
  <c r="E379" i="13"/>
  <c r="G377" i="13"/>
  <c r="F377" i="13"/>
  <c r="E377" i="13"/>
  <c r="D377" i="13"/>
  <c r="G376" i="13"/>
  <c r="G375" i="13"/>
  <c r="F375" i="13"/>
  <c r="E375" i="13"/>
  <c r="G374" i="13"/>
  <c r="F374" i="13"/>
  <c r="E374" i="13"/>
  <c r="G373" i="13"/>
  <c r="F373" i="13"/>
  <c r="G372" i="13"/>
  <c r="G371" i="13"/>
  <c r="F371" i="13"/>
  <c r="G370" i="13"/>
  <c r="F370" i="13"/>
  <c r="F369" i="13"/>
  <c r="G366" i="13"/>
  <c r="F366" i="13"/>
  <c r="E366" i="13"/>
  <c r="G365" i="13"/>
  <c r="F365" i="13"/>
  <c r="E365" i="13"/>
  <c r="G364" i="13"/>
  <c r="F364" i="13"/>
  <c r="E364" i="13"/>
  <c r="G361" i="13"/>
  <c r="F361" i="13"/>
  <c r="G360" i="13"/>
  <c r="G357" i="13"/>
  <c r="F357" i="13"/>
  <c r="G356" i="13"/>
  <c r="F356" i="13"/>
  <c r="G355" i="13"/>
  <c r="F355" i="13"/>
  <c r="G354" i="13"/>
  <c r="F354" i="13"/>
  <c r="G353" i="13"/>
  <c r="F353" i="13"/>
  <c r="G352" i="13"/>
  <c r="F352" i="13"/>
  <c r="E352" i="13"/>
  <c r="G351" i="13"/>
  <c r="F351" i="13"/>
  <c r="G348" i="13"/>
  <c r="F348" i="13"/>
  <c r="G347" i="13"/>
  <c r="F347" i="13"/>
  <c r="E347" i="13"/>
  <c r="G346" i="13"/>
  <c r="F346" i="13"/>
  <c r="E346" i="13"/>
  <c r="G345" i="13"/>
  <c r="F345" i="13"/>
  <c r="G342" i="13"/>
  <c r="F342" i="13"/>
  <c r="G341" i="13"/>
  <c r="F341" i="13"/>
  <c r="G340" i="13"/>
  <c r="F340" i="13"/>
  <c r="E340" i="13"/>
  <c r="G339" i="13"/>
  <c r="F339" i="13"/>
  <c r="G338" i="13"/>
  <c r="F338" i="13"/>
  <c r="G334" i="13"/>
  <c r="F334" i="13"/>
  <c r="G333" i="13"/>
  <c r="F333" i="13"/>
  <c r="E333" i="13"/>
  <c r="G330" i="13"/>
  <c r="F330" i="13"/>
  <c r="E330" i="13"/>
  <c r="G329" i="13"/>
  <c r="E329" i="13"/>
  <c r="G328" i="13"/>
  <c r="F328" i="13"/>
  <c r="E328" i="13"/>
  <c r="G327" i="13"/>
  <c r="F327" i="13"/>
  <c r="E327" i="13"/>
  <c r="G326" i="13"/>
  <c r="F326" i="13"/>
  <c r="E326" i="13"/>
  <c r="G325" i="13"/>
  <c r="F325" i="13"/>
  <c r="E325" i="13"/>
  <c r="G324" i="13"/>
  <c r="F324" i="13"/>
  <c r="E324" i="13"/>
  <c r="G323" i="13"/>
  <c r="F323" i="13"/>
  <c r="E323" i="13"/>
  <c r="G322" i="13"/>
  <c r="F322" i="13"/>
  <c r="G319" i="13"/>
  <c r="F319" i="13"/>
  <c r="E319" i="13"/>
  <c r="D319" i="13"/>
  <c r="G318" i="13"/>
  <c r="G317" i="13"/>
  <c r="G314" i="13"/>
  <c r="F314" i="13"/>
  <c r="D314" i="13"/>
  <c r="G311" i="13"/>
  <c r="G310" i="13"/>
  <c r="G309" i="13"/>
  <c r="G308" i="13"/>
  <c r="G305" i="13"/>
  <c r="G304" i="13"/>
  <c r="G303" i="13"/>
  <c r="F303" i="13"/>
  <c r="E303" i="13"/>
  <c r="G302" i="13"/>
  <c r="F302" i="13"/>
  <c r="E302" i="13"/>
  <c r="G301" i="13"/>
  <c r="F301" i="13"/>
  <c r="E301" i="13"/>
  <c r="G300" i="13"/>
  <c r="F300" i="13"/>
  <c r="E300" i="13"/>
  <c r="G299" i="13"/>
  <c r="F299" i="13"/>
  <c r="G296" i="13"/>
  <c r="F296" i="13"/>
  <c r="E296" i="13"/>
  <c r="G295" i="13"/>
  <c r="F295" i="13"/>
  <c r="E295" i="13"/>
  <c r="D295" i="13"/>
  <c r="G294" i="13"/>
  <c r="F294" i="13"/>
  <c r="E294" i="13"/>
  <c r="G293" i="13"/>
  <c r="F293" i="13"/>
  <c r="E293" i="13"/>
  <c r="G292" i="13"/>
  <c r="G291" i="13"/>
  <c r="G290" i="13"/>
  <c r="F290" i="13"/>
  <c r="E290" i="13"/>
  <c r="G287" i="13"/>
  <c r="F287" i="13"/>
  <c r="E287" i="13"/>
  <c r="G286" i="13"/>
  <c r="F286" i="13"/>
  <c r="E286" i="13"/>
  <c r="G285" i="13"/>
  <c r="F285" i="13"/>
  <c r="E285" i="13"/>
  <c r="G284" i="13"/>
  <c r="F284" i="13"/>
  <c r="E284" i="13"/>
  <c r="G283" i="13"/>
  <c r="F283" i="13"/>
  <c r="E283" i="13"/>
  <c r="G281" i="13"/>
  <c r="F281" i="13"/>
  <c r="E281" i="13"/>
  <c r="D281" i="13"/>
  <c r="G280" i="13"/>
  <c r="E280" i="13"/>
  <c r="G279" i="13"/>
  <c r="F279" i="13"/>
  <c r="E279" i="13"/>
  <c r="G278" i="13"/>
  <c r="F278" i="13"/>
  <c r="E278" i="13"/>
  <c r="G277" i="13"/>
  <c r="F277" i="13"/>
  <c r="E277" i="13"/>
  <c r="G276" i="13"/>
  <c r="F276" i="13"/>
  <c r="E276" i="13"/>
  <c r="G273" i="13"/>
  <c r="F273" i="13"/>
  <c r="E273" i="13"/>
  <c r="D273" i="13"/>
  <c r="G272" i="13"/>
  <c r="F272" i="13"/>
  <c r="E272" i="13"/>
  <c r="G269" i="13"/>
  <c r="F269" i="13"/>
  <c r="D269" i="13"/>
  <c r="G268" i="13"/>
  <c r="F268" i="13"/>
  <c r="G267" i="13"/>
  <c r="F267" i="13"/>
  <c r="G266" i="13"/>
  <c r="F266" i="13"/>
  <c r="G265" i="13"/>
  <c r="F265" i="13"/>
  <c r="G262" i="13"/>
  <c r="F262" i="13"/>
  <c r="G261" i="13"/>
  <c r="F261" i="13"/>
  <c r="G258" i="13"/>
  <c r="F258" i="13"/>
  <c r="G257" i="13"/>
  <c r="F257" i="13"/>
  <c r="G256" i="13"/>
  <c r="F256" i="13"/>
  <c r="G255" i="13"/>
  <c r="F255" i="13"/>
  <c r="E255" i="13"/>
  <c r="G254" i="13"/>
  <c r="F254" i="13"/>
  <c r="F253" i="13"/>
  <c r="G252" i="13"/>
  <c r="F252" i="13"/>
  <c r="E252" i="13"/>
  <c r="D252" i="13"/>
  <c r="G251" i="13"/>
  <c r="F251" i="13"/>
  <c r="E251" i="13"/>
  <c r="G250" i="13"/>
  <c r="F250" i="13"/>
  <c r="E250" i="13"/>
  <c r="G249" i="13"/>
  <c r="F249" i="13"/>
  <c r="E249" i="13"/>
  <c r="D249" i="13"/>
  <c r="G248" i="13"/>
  <c r="F248" i="13"/>
  <c r="E248" i="13"/>
  <c r="G245" i="13"/>
  <c r="F245" i="13"/>
  <c r="E245" i="13"/>
  <c r="G244" i="13"/>
  <c r="F244" i="13"/>
  <c r="G243" i="13"/>
  <c r="F243" i="13"/>
  <c r="E243" i="13"/>
  <c r="B232" i="13"/>
  <c r="I227" i="13"/>
  <c r="G224" i="13"/>
  <c r="F224" i="13"/>
  <c r="G221" i="13"/>
  <c r="G454" i="13" s="1"/>
  <c r="F221" i="13"/>
  <c r="F454" i="13" s="1"/>
  <c r="E221" i="13"/>
  <c r="E454" i="13" s="1"/>
  <c r="G220" i="13"/>
  <c r="G219" i="13" s="1"/>
  <c r="G452" i="13" s="1"/>
  <c r="F220" i="13"/>
  <c r="F453" i="13" s="1"/>
  <c r="E220" i="13"/>
  <c r="D220" i="13"/>
  <c r="D453" i="13" s="1"/>
  <c r="E219" i="13"/>
  <c r="E218" i="13" s="1"/>
  <c r="E451" i="13" s="1"/>
  <c r="D216" i="13"/>
  <c r="D215" i="13"/>
  <c r="D448" i="13" s="1"/>
  <c r="G214" i="13"/>
  <c r="G447" i="13" s="1"/>
  <c r="F214" i="13"/>
  <c r="E214" i="13"/>
  <c r="D212" i="13"/>
  <c r="D445" i="13" s="1"/>
  <c r="D211" i="13"/>
  <c r="G210" i="13"/>
  <c r="F210" i="13"/>
  <c r="F443" i="13" s="1"/>
  <c r="E210" i="13"/>
  <c r="E443" i="13" s="1"/>
  <c r="D210" i="13"/>
  <c r="D443" i="13" s="1"/>
  <c r="D208" i="13"/>
  <c r="D441" i="13" s="1"/>
  <c r="G207" i="13"/>
  <c r="G440" i="13" s="1"/>
  <c r="F207" i="13"/>
  <c r="E207" i="13"/>
  <c r="D205" i="13"/>
  <c r="D438" i="13" s="1"/>
  <c r="G204" i="13"/>
  <c r="G437" i="13" s="1"/>
  <c r="F204" i="13"/>
  <c r="F437" i="13" s="1"/>
  <c r="E204" i="13"/>
  <c r="D202" i="13"/>
  <c r="D201" i="13"/>
  <c r="D434" i="13" s="1"/>
  <c r="D200" i="13"/>
  <c r="E199" i="13"/>
  <c r="D199" i="13"/>
  <c r="D432" i="13" s="1"/>
  <c r="G198" i="13"/>
  <c r="G431" i="13" s="1"/>
  <c r="F198" i="13"/>
  <c r="F431" i="13" s="1"/>
  <c r="E196" i="13"/>
  <c r="E429" i="13" s="1"/>
  <c r="G195" i="13"/>
  <c r="G428" i="13" s="1"/>
  <c r="F195" i="13"/>
  <c r="F428" i="13" s="1"/>
  <c r="D193" i="13"/>
  <c r="D426" i="13" s="1"/>
  <c r="D192" i="13"/>
  <c r="F191" i="13"/>
  <c r="F424" i="13" s="1"/>
  <c r="E191" i="13"/>
  <c r="D190" i="13"/>
  <c r="D423" i="13" s="1"/>
  <c r="G189" i="13"/>
  <c r="G422" i="13" s="1"/>
  <c r="D187" i="13"/>
  <c r="D420" i="13" s="1"/>
  <c r="D186" i="13"/>
  <c r="D419" i="13" s="1"/>
  <c r="G185" i="13"/>
  <c r="F185" i="13"/>
  <c r="F418" i="13" s="1"/>
  <c r="E185" i="13"/>
  <c r="E418" i="13" s="1"/>
  <c r="D182" i="13"/>
  <c r="D414" i="13" s="1"/>
  <c r="E181" i="13"/>
  <c r="E413" i="13" s="1"/>
  <c r="D181" i="13"/>
  <c r="D413" i="13" s="1"/>
  <c r="D180" i="13"/>
  <c r="D412" i="13" s="1"/>
  <c r="G179" i="13"/>
  <c r="G411" i="13" s="1"/>
  <c r="F179" i="13"/>
  <c r="F411" i="13" s="1"/>
  <c r="D177" i="13"/>
  <c r="D409" i="13" s="1"/>
  <c r="D176" i="13"/>
  <c r="D408" i="13" s="1"/>
  <c r="G175" i="13"/>
  <c r="G407" i="13" s="1"/>
  <c r="F175" i="13"/>
  <c r="F407" i="13" s="1"/>
  <c r="E175" i="13"/>
  <c r="E407" i="13" s="1"/>
  <c r="E173" i="13"/>
  <c r="E405" i="13" s="1"/>
  <c r="D173" i="13"/>
  <c r="D405" i="13" s="1"/>
  <c r="D172" i="13"/>
  <c r="D404" i="13" s="1"/>
  <c r="D171" i="13"/>
  <c r="D403" i="13" s="1"/>
  <c r="D170" i="13"/>
  <c r="D402" i="13" s="1"/>
  <c r="G169" i="13"/>
  <c r="G401" i="13" s="1"/>
  <c r="E169" i="13"/>
  <c r="E401" i="13" s="1"/>
  <c r="F168" i="13"/>
  <c r="F400" i="13" s="1"/>
  <c r="E168" i="13"/>
  <c r="E400" i="13" s="1"/>
  <c r="F166" i="13"/>
  <c r="D166" i="13" s="1"/>
  <c r="D398" i="13" s="1"/>
  <c r="E166" i="13"/>
  <c r="E398" i="13" s="1"/>
  <c r="G165" i="13"/>
  <c r="F165" i="13"/>
  <c r="F397" i="13" s="1"/>
  <c r="E165" i="13"/>
  <c r="E397" i="13" s="1"/>
  <c r="D165" i="13"/>
  <c r="D397" i="13" s="1"/>
  <c r="G164" i="13"/>
  <c r="G396" i="13" s="1"/>
  <c r="E164" i="13"/>
  <c r="E396" i="13" s="1"/>
  <c r="G163" i="13"/>
  <c r="G395" i="13" s="1"/>
  <c r="F163" i="13"/>
  <c r="F395" i="13" s="1"/>
  <c r="E163" i="13"/>
  <c r="E395" i="13" s="1"/>
  <c r="F162" i="13"/>
  <c r="F158" i="13" s="1"/>
  <c r="E162" i="13"/>
  <c r="E394" i="13" s="1"/>
  <c r="D162" i="13"/>
  <c r="D394" i="13" s="1"/>
  <c r="F161" i="13"/>
  <c r="F393" i="13" s="1"/>
  <c r="E161" i="13"/>
  <c r="E393" i="13" s="1"/>
  <c r="D160" i="13"/>
  <c r="D392" i="13" s="1"/>
  <c r="F159" i="13"/>
  <c r="F391" i="13" s="1"/>
  <c r="E159" i="13"/>
  <c r="E391" i="13" s="1"/>
  <c r="G158" i="13"/>
  <c r="G390" i="13" s="1"/>
  <c r="D155" i="13"/>
  <c r="D387" i="13" s="1"/>
  <c r="G154" i="13"/>
  <c r="G386" i="13" s="1"/>
  <c r="F154" i="13"/>
  <c r="F386" i="13" s="1"/>
  <c r="E154" i="13"/>
  <c r="E386" i="13" s="1"/>
  <c r="F153" i="13"/>
  <c r="F385" i="13" s="1"/>
  <c r="E153" i="13"/>
  <c r="E385" i="13" s="1"/>
  <c r="D151" i="13"/>
  <c r="D383" i="13" s="1"/>
  <c r="G150" i="13"/>
  <c r="G146" i="13" s="1"/>
  <c r="G378" i="13" s="1"/>
  <c r="F150" i="13"/>
  <c r="F382" i="13" s="1"/>
  <c r="E150" i="13"/>
  <c r="E382" i="13" s="1"/>
  <c r="D148" i="13"/>
  <c r="D380" i="13" s="1"/>
  <c r="G147" i="13"/>
  <c r="G379" i="13" s="1"/>
  <c r="D147" i="13"/>
  <c r="D379" i="13" s="1"/>
  <c r="E146" i="13"/>
  <c r="E378" i="13" s="1"/>
  <c r="F144" i="13"/>
  <c r="F376" i="13" s="1"/>
  <c r="E144" i="13"/>
  <c r="E376" i="13" s="1"/>
  <c r="D143" i="13"/>
  <c r="D375" i="13" s="1"/>
  <c r="D142" i="13"/>
  <c r="D374" i="13" s="1"/>
  <c r="E141" i="13"/>
  <c r="E373" i="13" s="1"/>
  <c r="D141" i="13"/>
  <c r="D373" i="13" s="1"/>
  <c r="F140" i="13"/>
  <c r="F372" i="13" s="1"/>
  <c r="E140" i="13"/>
  <c r="E372" i="13" s="1"/>
  <c r="D140" i="13"/>
  <c r="D372" i="13" s="1"/>
  <c r="E139" i="13"/>
  <c r="E371" i="13" s="1"/>
  <c r="D139" i="13"/>
  <c r="D371" i="13" s="1"/>
  <c r="E138" i="13"/>
  <c r="E370" i="13" s="1"/>
  <c r="D138" i="13"/>
  <c r="D370" i="13" s="1"/>
  <c r="G137" i="13"/>
  <c r="G369" i="13" s="1"/>
  <c r="F137" i="13"/>
  <c r="E137" i="13"/>
  <c r="E369" i="13" s="1"/>
  <c r="F136" i="13"/>
  <c r="F368" i="13" s="1"/>
  <c r="D134" i="13"/>
  <c r="D366" i="13" s="1"/>
  <c r="D133" i="13"/>
  <c r="D365" i="13" s="1"/>
  <c r="D132" i="13"/>
  <c r="D364" i="13" s="1"/>
  <c r="G131" i="13"/>
  <c r="G363" i="13" s="1"/>
  <c r="F131" i="13"/>
  <c r="F363" i="13" s="1"/>
  <c r="E131" i="13"/>
  <c r="E363" i="13" s="1"/>
  <c r="D130" i="13"/>
  <c r="F129" i="13"/>
  <c r="D129" i="13" s="1"/>
  <c r="D361" i="13" s="1"/>
  <c r="E129" i="13"/>
  <c r="E361" i="13" s="1"/>
  <c r="F128" i="13"/>
  <c r="F360" i="13" s="1"/>
  <c r="E128" i="13"/>
  <c r="E360" i="13" s="1"/>
  <c r="D128" i="13"/>
  <c r="D360" i="13" s="1"/>
  <c r="G127" i="13"/>
  <c r="G359" i="13" s="1"/>
  <c r="E127" i="13"/>
  <c r="E359" i="13" s="1"/>
  <c r="D126" i="13"/>
  <c r="E125" i="13"/>
  <c r="E357" i="13" s="1"/>
  <c r="E124" i="13"/>
  <c r="E356" i="13" s="1"/>
  <c r="E123" i="13"/>
  <c r="E355" i="13" s="1"/>
  <c r="D123" i="13"/>
  <c r="D355" i="13" s="1"/>
  <c r="E122" i="13"/>
  <c r="E354" i="13" s="1"/>
  <c r="D122" i="13"/>
  <c r="D354" i="13" s="1"/>
  <c r="E121" i="13"/>
  <c r="E353" i="13" s="1"/>
  <c r="D120" i="13"/>
  <c r="D352" i="13" s="1"/>
  <c r="E119" i="13"/>
  <c r="E351" i="13" s="1"/>
  <c r="D119" i="13"/>
  <c r="D351" i="13" s="1"/>
  <c r="G118" i="13"/>
  <c r="G350" i="13" s="1"/>
  <c r="F118" i="13"/>
  <c r="F350" i="13" s="1"/>
  <c r="D117" i="13"/>
  <c r="E116" i="13"/>
  <c r="E348" i="13" s="1"/>
  <c r="D115" i="13"/>
  <c r="D347" i="13" s="1"/>
  <c r="D114" i="13"/>
  <c r="D346" i="13" s="1"/>
  <c r="E113" i="13"/>
  <c r="E345" i="13" s="1"/>
  <c r="D113" i="13"/>
  <c r="D345" i="13" s="1"/>
  <c r="G112" i="13"/>
  <c r="G344" i="13" s="1"/>
  <c r="F112" i="13"/>
  <c r="F344" i="13" s="1"/>
  <c r="D111" i="13"/>
  <c r="E110" i="13"/>
  <c r="E342" i="13" s="1"/>
  <c r="E109" i="13"/>
  <c r="E341" i="13" s="1"/>
  <c r="D109" i="13"/>
  <c r="D341" i="13" s="1"/>
  <c r="D108" i="13"/>
  <c r="D340" i="13" s="1"/>
  <c r="E107" i="13"/>
  <c r="E339" i="13" s="1"/>
  <c r="D107" i="13"/>
  <c r="D339" i="13" s="1"/>
  <c r="E106" i="13"/>
  <c r="E338" i="13" s="1"/>
  <c r="G105" i="13"/>
  <c r="G337" i="13" s="1"/>
  <c r="F105" i="13"/>
  <c r="F337" i="13" s="1"/>
  <c r="E102" i="13"/>
  <c r="E334" i="13" s="1"/>
  <c r="D101" i="13"/>
  <c r="D333" i="13" s="1"/>
  <c r="G100" i="13"/>
  <c r="G332" i="13" s="1"/>
  <c r="F100" i="13"/>
  <c r="F332" i="13" s="1"/>
  <c r="D98" i="13"/>
  <c r="D330" i="13" s="1"/>
  <c r="F97" i="13"/>
  <c r="F329" i="13" s="1"/>
  <c r="D96" i="13"/>
  <c r="D328" i="13" s="1"/>
  <c r="D95" i="13"/>
  <c r="D327" i="13" s="1"/>
  <c r="D94" i="13"/>
  <c r="D326" i="13" s="1"/>
  <c r="D93" i="13"/>
  <c r="D325" i="13" s="1"/>
  <c r="D92" i="13"/>
  <c r="D324" i="13" s="1"/>
  <c r="D91" i="13"/>
  <c r="D323" i="13" s="1"/>
  <c r="E90" i="13"/>
  <c r="E322" i="13" s="1"/>
  <c r="G89" i="13"/>
  <c r="G321" i="13" s="1"/>
  <c r="D87" i="13"/>
  <c r="F86" i="13"/>
  <c r="F318" i="13" s="1"/>
  <c r="E86" i="13"/>
  <c r="E318" i="13" s="1"/>
  <c r="F85" i="13"/>
  <c r="F84" i="13" s="1"/>
  <c r="F316" i="13" s="1"/>
  <c r="E85" i="13"/>
  <c r="E317" i="13" s="1"/>
  <c r="G84" i="13"/>
  <c r="G316" i="13" s="1"/>
  <c r="E82" i="13"/>
  <c r="E314" i="13" s="1"/>
  <c r="D82" i="13"/>
  <c r="G81" i="13"/>
  <c r="G313" i="13" s="1"/>
  <c r="F81" i="13"/>
  <c r="F313" i="13" s="1"/>
  <c r="E81" i="13"/>
  <c r="E313" i="13" s="1"/>
  <c r="F79" i="13"/>
  <c r="F311" i="13" s="1"/>
  <c r="E79" i="13"/>
  <c r="E311" i="13" s="1"/>
  <c r="F78" i="13"/>
  <c r="F310" i="13" s="1"/>
  <c r="E78" i="13"/>
  <c r="E310" i="13" s="1"/>
  <c r="F77" i="13"/>
  <c r="D77" i="13" s="1"/>
  <c r="D309" i="13" s="1"/>
  <c r="E77" i="13"/>
  <c r="E309" i="13" s="1"/>
  <c r="F76" i="13"/>
  <c r="F308" i="13" s="1"/>
  <c r="E76" i="13"/>
  <c r="E308" i="13" s="1"/>
  <c r="G75" i="13"/>
  <c r="G307" i="13" s="1"/>
  <c r="E75" i="13"/>
  <c r="E307" i="13" s="1"/>
  <c r="F73" i="13"/>
  <c r="F305" i="13" s="1"/>
  <c r="E73" i="13"/>
  <c r="E305" i="13" s="1"/>
  <c r="F72" i="13"/>
  <c r="F304" i="13" s="1"/>
  <c r="E72" i="13"/>
  <c r="E304" i="13" s="1"/>
  <c r="D71" i="13"/>
  <c r="D303" i="13" s="1"/>
  <c r="D70" i="13"/>
  <c r="D302" i="13" s="1"/>
  <c r="D69" i="13"/>
  <c r="D301" i="13" s="1"/>
  <c r="D68" i="13"/>
  <c r="D300" i="13" s="1"/>
  <c r="E67" i="13"/>
  <c r="E299" i="13" s="1"/>
  <c r="D67" i="13"/>
  <c r="D299" i="13" s="1"/>
  <c r="G66" i="13"/>
  <c r="G298" i="13" s="1"/>
  <c r="E66" i="13"/>
  <c r="E298" i="13" s="1"/>
  <c r="D64" i="13"/>
  <c r="D296" i="13" s="1"/>
  <c r="D63" i="13"/>
  <c r="D62" i="13"/>
  <c r="D294" i="13" s="1"/>
  <c r="D61" i="13"/>
  <c r="D293" i="13" s="1"/>
  <c r="F60" i="13"/>
  <c r="F292" i="13" s="1"/>
  <c r="E60" i="13"/>
  <c r="E292" i="13" s="1"/>
  <c r="D60" i="13"/>
  <c r="D292" i="13" s="1"/>
  <c r="F59" i="13"/>
  <c r="F291" i="13" s="1"/>
  <c r="E59" i="13"/>
  <c r="E291" i="13" s="1"/>
  <c r="D59" i="13"/>
  <c r="D291" i="13" s="1"/>
  <c r="D58" i="13"/>
  <c r="D290" i="13" s="1"/>
  <c r="G57" i="13"/>
  <c r="G289" i="13" s="1"/>
  <c r="F57" i="13"/>
  <c r="F289" i="13" s="1"/>
  <c r="D55" i="13"/>
  <c r="D287" i="13" s="1"/>
  <c r="D54" i="13"/>
  <c r="D286" i="13" s="1"/>
  <c r="D53" i="13"/>
  <c r="D285" i="13" s="1"/>
  <c r="D52" i="13"/>
  <c r="D284" i="13" s="1"/>
  <c r="D51" i="13"/>
  <c r="D283" i="13" s="1"/>
  <c r="G50" i="13"/>
  <c r="G282" i="13" s="1"/>
  <c r="F50" i="13"/>
  <c r="F282" i="13" s="1"/>
  <c r="E50" i="13"/>
  <c r="E282" i="13" s="1"/>
  <c r="F48" i="13"/>
  <c r="F280" i="13" s="1"/>
  <c r="D48" i="13"/>
  <c r="D280" i="13" s="1"/>
  <c r="D47" i="13"/>
  <c r="D279" i="13" s="1"/>
  <c r="D46" i="13"/>
  <c r="D278" i="13" s="1"/>
  <c r="D45" i="13"/>
  <c r="D277" i="13" s="1"/>
  <c r="D44" i="13"/>
  <c r="D276" i="13" s="1"/>
  <c r="G43" i="13"/>
  <c r="G275" i="13" s="1"/>
  <c r="E43" i="13"/>
  <c r="E275" i="13" s="1"/>
  <c r="D40" i="13"/>
  <c r="D272" i="13" s="1"/>
  <c r="G39" i="13"/>
  <c r="G271" i="13" s="1"/>
  <c r="F39" i="13"/>
  <c r="F271" i="13" s="1"/>
  <c r="E39" i="13"/>
  <c r="E271" i="13" s="1"/>
  <c r="E37" i="13"/>
  <c r="E269" i="13" s="1"/>
  <c r="D37" i="13"/>
  <c r="E36" i="13"/>
  <c r="E268" i="13" s="1"/>
  <c r="D36" i="13"/>
  <c r="D268" i="13" s="1"/>
  <c r="E35" i="13"/>
  <c r="E267" i="13" s="1"/>
  <c r="D35" i="13"/>
  <c r="D267" i="13" s="1"/>
  <c r="E34" i="13"/>
  <c r="E266" i="13" s="1"/>
  <c r="E33" i="13"/>
  <c r="E265" i="13" s="1"/>
  <c r="D33" i="13"/>
  <c r="D265" i="13" s="1"/>
  <c r="G32" i="13"/>
  <c r="G264" i="13" s="1"/>
  <c r="F32" i="13"/>
  <c r="F264" i="13" s="1"/>
  <c r="E30" i="13"/>
  <c r="E262" i="13" s="1"/>
  <c r="E29" i="13"/>
  <c r="E261" i="13" s="1"/>
  <c r="D29" i="13"/>
  <c r="D261" i="13" s="1"/>
  <c r="G28" i="13"/>
  <c r="G260" i="13" s="1"/>
  <c r="F28" i="13"/>
  <c r="F260" i="13" s="1"/>
  <c r="E26" i="13"/>
  <c r="E258" i="13" s="1"/>
  <c r="E25" i="13"/>
  <c r="E257" i="13" s="1"/>
  <c r="D25" i="13"/>
  <c r="D257" i="13" s="1"/>
  <c r="E24" i="13"/>
  <c r="E256" i="13" s="1"/>
  <c r="D24" i="13"/>
  <c r="D256" i="13" s="1"/>
  <c r="D23" i="13"/>
  <c r="D255" i="13" s="1"/>
  <c r="E22" i="13"/>
  <c r="E254" i="13" s="1"/>
  <c r="D22" i="13"/>
  <c r="D254" i="13" s="1"/>
  <c r="G21" i="13"/>
  <c r="G253" i="13" s="1"/>
  <c r="F21" i="13"/>
  <c r="D19" i="13"/>
  <c r="D251" i="13" s="1"/>
  <c r="D18" i="13"/>
  <c r="D250" i="13" s="1"/>
  <c r="D17" i="13"/>
  <c r="D16" i="13"/>
  <c r="D248" i="13" s="1"/>
  <c r="G15" i="13"/>
  <c r="G247" i="13" s="1"/>
  <c r="F15" i="13"/>
  <c r="F247" i="13" s="1"/>
  <c r="E15" i="13"/>
  <c r="E247" i="13" s="1"/>
  <c r="D15" i="13"/>
  <c r="D247" i="13" s="1"/>
  <c r="D13" i="13"/>
  <c r="D245" i="13" s="1"/>
  <c r="E12" i="13"/>
  <c r="E244" i="13" s="1"/>
  <c r="D12" i="13"/>
  <c r="D244" i="13" s="1"/>
  <c r="D11" i="13"/>
  <c r="D243" i="13" s="1"/>
  <c r="G10" i="13"/>
  <c r="G242" i="13" s="1"/>
  <c r="F10" i="13"/>
  <c r="F242" i="13" s="1"/>
  <c r="G456" i="12"/>
  <c r="F456" i="12"/>
  <c r="E456" i="12"/>
  <c r="D456" i="12"/>
  <c r="G451" i="12"/>
  <c r="F451" i="12"/>
  <c r="E451" i="12"/>
  <c r="D451" i="12"/>
  <c r="D450" i="12"/>
  <c r="D448" i="12"/>
  <c r="G440" i="12"/>
  <c r="F440" i="12"/>
  <c r="E440" i="12"/>
  <c r="D440" i="12"/>
  <c r="G437" i="12"/>
  <c r="F437" i="12"/>
  <c r="E437" i="12"/>
  <c r="D437" i="12"/>
  <c r="D436" i="12"/>
  <c r="D434" i="12"/>
  <c r="D432" i="12"/>
  <c r="D429" i="12"/>
  <c r="D426" i="12"/>
  <c r="G416" i="12"/>
  <c r="F416" i="12"/>
  <c r="E416" i="12"/>
  <c r="D416" i="12"/>
  <c r="G410" i="12"/>
  <c r="F410" i="12"/>
  <c r="E410" i="12"/>
  <c r="D410" i="12"/>
  <c r="D409" i="12"/>
  <c r="G406" i="12"/>
  <c r="F406" i="12"/>
  <c r="E406" i="12"/>
  <c r="D406" i="12"/>
  <c r="D405" i="12"/>
  <c r="G388" i="12"/>
  <c r="F388" i="12"/>
  <c r="E388" i="12"/>
  <c r="D388" i="12"/>
  <c r="D386" i="12"/>
  <c r="G384" i="12"/>
  <c r="F384" i="12"/>
  <c r="E384" i="12"/>
  <c r="D384" i="12"/>
  <c r="G381" i="12"/>
  <c r="F381" i="12"/>
  <c r="E381" i="12"/>
  <c r="D381" i="12"/>
  <c r="D375" i="12"/>
  <c r="D356" i="12"/>
  <c r="D338" i="12"/>
  <c r="D319" i="12"/>
  <c r="D300" i="12"/>
  <c r="D282" i="12"/>
  <c r="G281" i="12"/>
  <c r="F281" i="12"/>
  <c r="E281" i="12"/>
  <c r="D281" i="12"/>
  <c r="G270" i="12"/>
  <c r="F270" i="12"/>
  <c r="E270" i="12"/>
  <c r="D270" i="12"/>
  <c r="D265" i="12"/>
  <c r="G252" i="12"/>
  <c r="F252" i="12"/>
  <c r="E252" i="12"/>
  <c r="D252" i="12"/>
  <c r="E250" i="12"/>
  <c r="E248" i="12"/>
  <c r="E245" i="12"/>
  <c r="E243" i="12"/>
  <c r="E241" i="12"/>
  <c r="G224" i="12"/>
  <c r="F224" i="12"/>
  <c r="E224" i="12"/>
  <c r="L223" i="12"/>
  <c r="G223" i="12"/>
  <c r="G457" i="12" s="1"/>
  <c r="F223" i="12"/>
  <c r="F457" i="12" s="1"/>
  <c r="E223" i="12"/>
  <c r="E457" i="12" s="1"/>
  <c r="D223" i="12"/>
  <c r="D457" i="12" s="1"/>
  <c r="G221" i="12"/>
  <c r="G455" i="12" s="1"/>
  <c r="F221" i="12"/>
  <c r="F455" i="12" s="1"/>
  <c r="E221" i="12"/>
  <c r="E455" i="12" s="1"/>
  <c r="D221" i="12"/>
  <c r="D455" i="12" s="1"/>
  <c r="G220" i="12"/>
  <c r="G454" i="12" s="1"/>
  <c r="F220" i="12"/>
  <c r="F454" i="12" s="1"/>
  <c r="E220" i="12"/>
  <c r="E454" i="12" s="1"/>
  <c r="D220" i="12"/>
  <c r="D454" i="12" s="1"/>
  <c r="G219" i="12"/>
  <c r="G453" i="12" s="1"/>
  <c r="F219" i="12"/>
  <c r="F453" i="12" s="1"/>
  <c r="E219" i="12"/>
  <c r="E453" i="12" s="1"/>
  <c r="D219" i="12"/>
  <c r="D453" i="12" s="1"/>
  <c r="G218" i="12"/>
  <c r="G452" i="12" s="1"/>
  <c r="F218" i="12"/>
  <c r="F452" i="12" s="1"/>
  <c r="E218" i="12"/>
  <c r="E452" i="12" s="1"/>
  <c r="D218" i="12"/>
  <c r="D452" i="12" s="1"/>
  <c r="G216" i="12"/>
  <c r="G450" i="12" s="1"/>
  <c r="F216" i="12"/>
  <c r="F450" i="12" s="1"/>
  <c r="E216" i="12"/>
  <c r="E450" i="12" s="1"/>
  <c r="D216" i="12"/>
  <c r="G215" i="12"/>
  <c r="G449" i="12" s="1"/>
  <c r="F215" i="12"/>
  <c r="F449" i="12" s="1"/>
  <c r="E215" i="12"/>
  <c r="E449" i="12" s="1"/>
  <c r="D215" i="12"/>
  <c r="D449" i="12" s="1"/>
  <c r="G214" i="12"/>
  <c r="G448" i="12" s="1"/>
  <c r="F214" i="12"/>
  <c r="F448" i="12" s="1"/>
  <c r="E214" i="12"/>
  <c r="E448" i="12" s="1"/>
  <c r="D214" i="12"/>
  <c r="G212" i="12"/>
  <c r="G446" i="12" s="1"/>
  <c r="F212" i="12"/>
  <c r="F446" i="12" s="1"/>
  <c r="E212" i="12"/>
  <c r="E446" i="12" s="1"/>
  <c r="D212" i="12"/>
  <c r="D446" i="12" s="1"/>
  <c r="G211" i="12"/>
  <c r="G445" i="12" s="1"/>
  <c r="F211" i="12"/>
  <c r="F445" i="12" s="1"/>
  <c r="E211" i="12"/>
  <c r="E445" i="12" s="1"/>
  <c r="D211" i="12"/>
  <c r="D445" i="12" s="1"/>
  <c r="G210" i="12"/>
  <c r="G444" i="12" s="1"/>
  <c r="F210" i="12"/>
  <c r="F444" i="12" s="1"/>
  <c r="E210" i="12"/>
  <c r="E444" i="12" s="1"/>
  <c r="D210" i="12"/>
  <c r="D444" i="12" s="1"/>
  <c r="G208" i="12"/>
  <c r="G442" i="12" s="1"/>
  <c r="F208" i="12"/>
  <c r="F442" i="12" s="1"/>
  <c r="E208" i="12"/>
  <c r="E442" i="12" s="1"/>
  <c r="D208" i="12"/>
  <c r="D442" i="12" s="1"/>
  <c r="G207" i="12"/>
  <c r="G441" i="12" s="1"/>
  <c r="F207" i="12"/>
  <c r="F441" i="12" s="1"/>
  <c r="E207" i="12"/>
  <c r="E441" i="12" s="1"/>
  <c r="D207" i="12"/>
  <c r="D441" i="12" s="1"/>
  <c r="G205" i="12"/>
  <c r="G439" i="12" s="1"/>
  <c r="F205" i="12"/>
  <c r="F439" i="12" s="1"/>
  <c r="E205" i="12"/>
  <c r="E439" i="12" s="1"/>
  <c r="D205" i="12"/>
  <c r="D439" i="12" s="1"/>
  <c r="G204" i="12"/>
  <c r="G438" i="12" s="1"/>
  <c r="F204" i="12"/>
  <c r="F438" i="12" s="1"/>
  <c r="E204" i="12"/>
  <c r="E438" i="12" s="1"/>
  <c r="D204" i="12"/>
  <c r="D438" i="12" s="1"/>
  <c r="G202" i="12"/>
  <c r="G436" i="12" s="1"/>
  <c r="F202" i="12"/>
  <c r="F436" i="12" s="1"/>
  <c r="E202" i="12"/>
  <c r="E436" i="12" s="1"/>
  <c r="D202" i="12"/>
  <c r="G201" i="12"/>
  <c r="G435" i="12" s="1"/>
  <c r="F201" i="12"/>
  <c r="F435" i="12" s="1"/>
  <c r="E201" i="12"/>
  <c r="E435" i="12" s="1"/>
  <c r="D201" i="12"/>
  <c r="D435" i="12" s="1"/>
  <c r="G200" i="12"/>
  <c r="G434" i="12" s="1"/>
  <c r="F200" i="12"/>
  <c r="F434" i="12" s="1"/>
  <c r="E200" i="12"/>
  <c r="E434" i="12" s="1"/>
  <c r="D200" i="12"/>
  <c r="G199" i="12"/>
  <c r="G433" i="12" s="1"/>
  <c r="F199" i="12"/>
  <c r="F433" i="12" s="1"/>
  <c r="E199" i="12"/>
  <c r="E433" i="12" s="1"/>
  <c r="D199" i="12"/>
  <c r="D433" i="12" s="1"/>
  <c r="G198" i="12"/>
  <c r="G432" i="12" s="1"/>
  <c r="F198" i="12"/>
  <c r="F432" i="12" s="1"/>
  <c r="E198" i="12"/>
  <c r="E432" i="12" s="1"/>
  <c r="D198" i="12"/>
  <c r="G196" i="12"/>
  <c r="G430" i="12" s="1"/>
  <c r="F196" i="12"/>
  <c r="F430" i="12" s="1"/>
  <c r="E196" i="12"/>
  <c r="E430" i="12" s="1"/>
  <c r="D196" i="12"/>
  <c r="D430" i="12" s="1"/>
  <c r="G195" i="12"/>
  <c r="G429" i="12" s="1"/>
  <c r="F195" i="12"/>
  <c r="F429" i="12" s="1"/>
  <c r="E195" i="12"/>
  <c r="E429" i="12" s="1"/>
  <c r="D195" i="12"/>
  <c r="G193" i="12"/>
  <c r="G427" i="12" s="1"/>
  <c r="F193" i="12"/>
  <c r="F427" i="12" s="1"/>
  <c r="E193" i="12"/>
  <c r="E427" i="12" s="1"/>
  <c r="D193" i="12"/>
  <c r="D427" i="12" s="1"/>
  <c r="G192" i="12"/>
  <c r="G426" i="12" s="1"/>
  <c r="F192" i="12"/>
  <c r="F426" i="12" s="1"/>
  <c r="E192" i="12"/>
  <c r="E426" i="12" s="1"/>
  <c r="D192" i="12"/>
  <c r="G191" i="12"/>
  <c r="G425" i="12" s="1"/>
  <c r="F191" i="12"/>
  <c r="F425" i="12" s="1"/>
  <c r="E191" i="12"/>
  <c r="E425" i="12" s="1"/>
  <c r="D191" i="12"/>
  <c r="D425" i="12" s="1"/>
  <c r="G190" i="12"/>
  <c r="G424" i="12" s="1"/>
  <c r="F190" i="12"/>
  <c r="F424" i="12" s="1"/>
  <c r="E190" i="12"/>
  <c r="E424" i="12" s="1"/>
  <c r="D190" i="12"/>
  <c r="D424" i="12" s="1"/>
  <c r="G189" i="12"/>
  <c r="G423" i="12" s="1"/>
  <c r="F189" i="12"/>
  <c r="F423" i="12" s="1"/>
  <c r="E189" i="12"/>
  <c r="E423" i="12" s="1"/>
  <c r="D189" i="12"/>
  <c r="D423" i="12" s="1"/>
  <c r="G187" i="12"/>
  <c r="G421" i="12" s="1"/>
  <c r="F187" i="12"/>
  <c r="F421" i="12" s="1"/>
  <c r="E187" i="12"/>
  <c r="E421" i="12" s="1"/>
  <c r="D187" i="12"/>
  <c r="D421" i="12" s="1"/>
  <c r="G186" i="12"/>
  <c r="G420" i="12" s="1"/>
  <c r="F186" i="12"/>
  <c r="F420" i="12" s="1"/>
  <c r="E186" i="12"/>
  <c r="E420" i="12" s="1"/>
  <c r="D186" i="12"/>
  <c r="D420" i="12" s="1"/>
  <c r="G185" i="12"/>
  <c r="G419" i="12" s="1"/>
  <c r="F185" i="12"/>
  <c r="F419" i="12" s="1"/>
  <c r="E185" i="12"/>
  <c r="E419" i="12" s="1"/>
  <c r="D185" i="12"/>
  <c r="D419" i="12" s="1"/>
  <c r="G184" i="12"/>
  <c r="G418" i="12" s="1"/>
  <c r="F184" i="12"/>
  <c r="F418" i="12" s="1"/>
  <c r="E184" i="12"/>
  <c r="E418" i="12" s="1"/>
  <c r="D184" i="12"/>
  <c r="D418" i="12" s="1"/>
  <c r="G182" i="12"/>
  <c r="G415" i="12" s="1"/>
  <c r="F182" i="12"/>
  <c r="F415" i="12" s="1"/>
  <c r="E182" i="12"/>
  <c r="E415" i="12" s="1"/>
  <c r="D182" i="12"/>
  <c r="D415" i="12" s="1"/>
  <c r="G181" i="12"/>
  <c r="G414" i="12" s="1"/>
  <c r="F181" i="12"/>
  <c r="F414" i="12" s="1"/>
  <c r="E181" i="12"/>
  <c r="E414" i="12" s="1"/>
  <c r="D181" i="12"/>
  <c r="D414" i="12" s="1"/>
  <c r="G180" i="12"/>
  <c r="G413" i="12" s="1"/>
  <c r="F180" i="12"/>
  <c r="F413" i="12" s="1"/>
  <c r="E180" i="12"/>
  <c r="E413" i="12" s="1"/>
  <c r="D180" i="12"/>
  <c r="D413" i="12" s="1"/>
  <c r="G179" i="12"/>
  <c r="G412" i="12" s="1"/>
  <c r="F179" i="12"/>
  <c r="F412" i="12" s="1"/>
  <c r="E179" i="12"/>
  <c r="E412" i="12" s="1"/>
  <c r="D179" i="12"/>
  <c r="D412" i="12" s="1"/>
  <c r="G177" i="12"/>
  <c r="G409" i="12" s="1"/>
  <c r="F177" i="12"/>
  <c r="F409" i="12" s="1"/>
  <c r="E177" i="12"/>
  <c r="E409" i="12" s="1"/>
  <c r="D177" i="12"/>
  <c r="G176" i="12"/>
  <c r="G408" i="12" s="1"/>
  <c r="F176" i="12"/>
  <c r="F408" i="12" s="1"/>
  <c r="E176" i="12"/>
  <c r="E408" i="12" s="1"/>
  <c r="D176" i="12"/>
  <c r="D408" i="12" s="1"/>
  <c r="G175" i="12"/>
  <c r="G407" i="12" s="1"/>
  <c r="F175" i="12"/>
  <c r="F407" i="12" s="1"/>
  <c r="E175" i="12"/>
  <c r="E407" i="12" s="1"/>
  <c r="D175" i="12"/>
  <c r="D407" i="12" s="1"/>
  <c r="G173" i="12"/>
  <c r="G405" i="12" s="1"/>
  <c r="F173" i="12"/>
  <c r="F405" i="12" s="1"/>
  <c r="E173" i="12"/>
  <c r="E405" i="12" s="1"/>
  <c r="D173" i="12"/>
  <c r="G172" i="12"/>
  <c r="G404" i="12" s="1"/>
  <c r="F172" i="12"/>
  <c r="F404" i="12" s="1"/>
  <c r="E172" i="12"/>
  <c r="E404" i="12" s="1"/>
  <c r="D172" i="12"/>
  <c r="D404" i="12" s="1"/>
  <c r="G171" i="12"/>
  <c r="G403" i="12" s="1"/>
  <c r="F171" i="12"/>
  <c r="F403" i="12" s="1"/>
  <c r="E171" i="12"/>
  <c r="E403" i="12" s="1"/>
  <c r="D171" i="12"/>
  <c r="D403" i="12" s="1"/>
  <c r="G170" i="12"/>
  <c r="G402" i="12" s="1"/>
  <c r="F170" i="12"/>
  <c r="F402" i="12" s="1"/>
  <c r="E170" i="12"/>
  <c r="E402" i="12" s="1"/>
  <c r="D170" i="12"/>
  <c r="D402" i="12" s="1"/>
  <c r="G169" i="12"/>
  <c r="G401" i="12" s="1"/>
  <c r="F169" i="12"/>
  <c r="F401" i="12" s="1"/>
  <c r="E169" i="12"/>
  <c r="E401" i="12" s="1"/>
  <c r="D169" i="12"/>
  <c r="D401" i="12" s="1"/>
  <c r="G168" i="12"/>
  <c r="G400" i="12" s="1"/>
  <c r="F168" i="12"/>
  <c r="F400" i="12" s="1"/>
  <c r="E168" i="12"/>
  <c r="E400" i="12" s="1"/>
  <c r="D168" i="12"/>
  <c r="D400" i="12" s="1"/>
  <c r="G166" i="12"/>
  <c r="G398" i="12" s="1"/>
  <c r="F166" i="12"/>
  <c r="F398" i="12" s="1"/>
  <c r="E166" i="12"/>
  <c r="E398" i="12" s="1"/>
  <c r="D166" i="12"/>
  <c r="D398" i="12" s="1"/>
  <c r="G165" i="12"/>
  <c r="G397" i="12" s="1"/>
  <c r="F165" i="12"/>
  <c r="F397" i="12" s="1"/>
  <c r="E165" i="12"/>
  <c r="E397" i="12" s="1"/>
  <c r="D165" i="12"/>
  <c r="D397" i="12" s="1"/>
  <c r="G164" i="12"/>
  <c r="G396" i="12" s="1"/>
  <c r="F164" i="12"/>
  <c r="F396" i="12" s="1"/>
  <c r="E164" i="12"/>
  <c r="E396" i="12" s="1"/>
  <c r="D164" i="12"/>
  <c r="D396" i="12" s="1"/>
  <c r="G163" i="12"/>
  <c r="G395" i="12" s="1"/>
  <c r="F163" i="12"/>
  <c r="F395" i="12" s="1"/>
  <c r="E163" i="12"/>
  <c r="E395" i="12" s="1"/>
  <c r="D163" i="12"/>
  <c r="D395" i="12" s="1"/>
  <c r="G162" i="12"/>
  <c r="G394" i="12" s="1"/>
  <c r="F162" i="12"/>
  <c r="F394" i="12" s="1"/>
  <c r="E162" i="12"/>
  <c r="E394" i="12" s="1"/>
  <c r="D162" i="12"/>
  <c r="D394" i="12" s="1"/>
  <c r="G161" i="12"/>
  <c r="G393" i="12" s="1"/>
  <c r="F161" i="12"/>
  <c r="F393" i="12" s="1"/>
  <c r="E161" i="12"/>
  <c r="E393" i="12" s="1"/>
  <c r="D161" i="12"/>
  <c r="D393" i="12" s="1"/>
  <c r="G160" i="12"/>
  <c r="G392" i="12" s="1"/>
  <c r="F160" i="12"/>
  <c r="F392" i="12" s="1"/>
  <c r="E160" i="12"/>
  <c r="E392" i="12" s="1"/>
  <c r="D160" i="12"/>
  <c r="D392" i="12" s="1"/>
  <c r="G159" i="12"/>
  <c r="G391" i="12" s="1"/>
  <c r="F159" i="12"/>
  <c r="F391" i="12" s="1"/>
  <c r="E159" i="12"/>
  <c r="E391" i="12" s="1"/>
  <c r="D159" i="12"/>
  <c r="D391" i="12" s="1"/>
  <c r="G158" i="12"/>
  <c r="G390" i="12" s="1"/>
  <c r="F158" i="12"/>
  <c r="F390" i="12" s="1"/>
  <c r="E158" i="12"/>
  <c r="E390" i="12" s="1"/>
  <c r="D158" i="12"/>
  <c r="D390" i="12" s="1"/>
  <c r="G157" i="12"/>
  <c r="G389" i="12" s="1"/>
  <c r="F157" i="12"/>
  <c r="F389" i="12" s="1"/>
  <c r="E157" i="12"/>
  <c r="E389" i="12" s="1"/>
  <c r="D157" i="12"/>
  <c r="D389" i="12" s="1"/>
  <c r="G155" i="12"/>
  <c r="G387" i="12" s="1"/>
  <c r="F155" i="12"/>
  <c r="F387" i="12" s="1"/>
  <c r="E155" i="12"/>
  <c r="E387" i="12" s="1"/>
  <c r="D155" i="12"/>
  <c r="D387" i="12" s="1"/>
  <c r="G154" i="12"/>
  <c r="G386" i="12" s="1"/>
  <c r="F154" i="12"/>
  <c r="F386" i="12" s="1"/>
  <c r="E154" i="12"/>
  <c r="E386" i="12" s="1"/>
  <c r="D154" i="12"/>
  <c r="G153" i="12"/>
  <c r="G385" i="12" s="1"/>
  <c r="F153" i="12"/>
  <c r="F385" i="12" s="1"/>
  <c r="E153" i="12"/>
  <c r="E385" i="12" s="1"/>
  <c r="D153" i="12"/>
  <c r="D385" i="12" s="1"/>
  <c r="G151" i="12"/>
  <c r="G383" i="12" s="1"/>
  <c r="F151" i="12"/>
  <c r="F383" i="12" s="1"/>
  <c r="E151" i="12"/>
  <c r="E383" i="12" s="1"/>
  <c r="D151" i="12"/>
  <c r="D383" i="12" s="1"/>
  <c r="G150" i="12"/>
  <c r="G382" i="12" s="1"/>
  <c r="F150" i="12"/>
  <c r="F382" i="12" s="1"/>
  <c r="E150" i="12"/>
  <c r="E382" i="12" s="1"/>
  <c r="D150" i="12"/>
  <c r="D382" i="12" s="1"/>
  <c r="G148" i="12"/>
  <c r="G380" i="12" s="1"/>
  <c r="F148" i="12"/>
  <c r="F380" i="12" s="1"/>
  <c r="E148" i="12"/>
  <c r="E380" i="12" s="1"/>
  <c r="D148" i="12"/>
  <c r="D380" i="12" s="1"/>
  <c r="G147" i="12"/>
  <c r="G379" i="12" s="1"/>
  <c r="F147" i="12"/>
  <c r="F379" i="12" s="1"/>
  <c r="E147" i="12"/>
  <c r="E379" i="12" s="1"/>
  <c r="D147" i="12"/>
  <c r="D379" i="12" s="1"/>
  <c r="G146" i="12"/>
  <c r="G378" i="12" s="1"/>
  <c r="F146" i="12"/>
  <c r="F378" i="12" s="1"/>
  <c r="E146" i="12"/>
  <c r="E378" i="12" s="1"/>
  <c r="D146" i="12"/>
  <c r="D378" i="12" s="1"/>
  <c r="G144" i="12"/>
  <c r="G376" i="12" s="1"/>
  <c r="F144" i="12"/>
  <c r="F376" i="12" s="1"/>
  <c r="E144" i="12"/>
  <c r="E376" i="12" s="1"/>
  <c r="D144" i="12"/>
  <c r="D376" i="12" s="1"/>
  <c r="G143" i="12"/>
  <c r="G375" i="12" s="1"/>
  <c r="F143" i="12"/>
  <c r="F375" i="12" s="1"/>
  <c r="E143" i="12"/>
  <c r="E375" i="12" s="1"/>
  <c r="D143" i="12"/>
  <c r="G142" i="12"/>
  <c r="G374" i="12" s="1"/>
  <c r="F142" i="12"/>
  <c r="F374" i="12" s="1"/>
  <c r="E142" i="12"/>
  <c r="E374" i="12" s="1"/>
  <c r="D142" i="12"/>
  <c r="D374" i="12" s="1"/>
  <c r="G141" i="12"/>
  <c r="G373" i="12" s="1"/>
  <c r="F141" i="12"/>
  <c r="F373" i="12" s="1"/>
  <c r="E141" i="12"/>
  <c r="E373" i="12" s="1"/>
  <c r="D141" i="12"/>
  <c r="D373" i="12" s="1"/>
  <c r="G140" i="12"/>
  <c r="G372" i="12" s="1"/>
  <c r="F140" i="12"/>
  <c r="F372" i="12" s="1"/>
  <c r="E140" i="12"/>
  <c r="E372" i="12" s="1"/>
  <c r="D140" i="12"/>
  <c r="D372" i="12" s="1"/>
  <c r="G139" i="12"/>
  <c r="G371" i="12" s="1"/>
  <c r="F139" i="12"/>
  <c r="F371" i="12" s="1"/>
  <c r="E139" i="12"/>
  <c r="E371" i="12" s="1"/>
  <c r="D139" i="12"/>
  <c r="D371" i="12" s="1"/>
  <c r="G138" i="12"/>
  <c r="G370" i="12" s="1"/>
  <c r="F138" i="12"/>
  <c r="F370" i="12" s="1"/>
  <c r="E138" i="12"/>
  <c r="E370" i="12" s="1"/>
  <c r="D138" i="12"/>
  <c r="D370" i="12" s="1"/>
  <c r="G137" i="12"/>
  <c r="G369" i="12" s="1"/>
  <c r="F137" i="12"/>
  <c r="F369" i="12" s="1"/>
  <c r="E137" i="12"/>
  <c r="E369" i="12" s="1"/>
  <c r="D137" i="12"/>
  <c r="D369" i="12" s="1"/>
  <c r="G136" i="12"/>
  <c r="G368" i="12" s="1"/>
  <c r="F136" i="12"/>
  <c r="F368" i="12" s="1"/>
  <c r="E136" i="12"/>
  <c r="E368" i="12" s="1"/>
  <c r="D136" i="12"/>
  <c r="D368" i="12" s="1"/>
  <c r="G135" i="12"/>
  <c r="F135" i="12"/>
  <c r="E135" i="12"/>
  <c r="D135" i="12"/>
  <c r="G134" i="12"/>
  <c r="G366" i="12" s="1"/>
  <c r="F134" i="12"/>
  <c r="F366" i="12" s="1"/>
  <c r="E134" i="12"/>
  <c r="E366" i="12" s="1"/>
  <c r="D134" i="12"/>
  <c r="D366" i="12" s="1"/>
  <c r="G133" i="12"/>
  <c r="G365" i="12" s="1"/>
  <c r="F133" i="12"/>
  <c r="F365" i="12" s="1"/>
  <c r="E133" i="12"/>
  <c r="E365" i="12" s="1"/>
  <c r="D133" i="12"/>
  <c r="D365" i="12" s="1"/>
  <c r="G132" i="12"/>
  <c r="G364" i="12" s="1"/>
  <c r="F132" i="12"/>
  <c r="F364" i="12" s="1"/>
  <c r="E132" i="12"/>
  <c r="E364" i="12" s="1"/>
  <c r="D132" i="12"/>
  <c r="D364" i="12" s="1"/>
  <c r="G131" i="12"/>
  <c r="G363" i="12" s="1"/>
  <c r="F131" i="12"/>
  <c r="F363" i="12" s="1"/>
  <c r="E131" i="12"/>
  <c r="E363" i="12" s="1"/>
  <c r="D131" i="12"/>
  <c r="D363" i="12" s="1"/>
  <c r="H129" i="12"/>
  <c r="G129" i="12"/>
  <c r="G361" i="12" s="1"/>
  <c r="F129" i="12"/>
  <c r="F361" i="12" s="1"/>
  <c r="E129" i="12"/>
  <c r="E361" i="12" s="1"/>
  <c r="D129" i="12"/>
  <c r="D361" i="12" s="1"/>
  <c r="G128" i="12"/>
  <c r="G360" i="12" s="1"/>
  <c r="F128" i="12"/>
  <c r="F360" i="12" s="1"/>
  <c r="E128" i="12"/>
  <c r="E360" i="12" s="1"/>
  <c r="D128" i="12"/>
  <c r="D360" i="12" s="1"/>
  <c r="G127" i="12"/>
  <c r="G359" i="12" s="1"/>
  <c r="F127" i="12"/>
  <c r="F359" i="12" s="1"/>
  <c r="E127" i="12"/>
  <c r="E359" i="12" s="1"/>
  <c r="D127" i="12"/>
  <c r="D359" i="12" s="1"/>
  <c r="G125" i="12"/>
  <c r="G357" i="12" s="1"/>
  <c r="F125" i="12"/>
  <c r="F357" i="12" s="1"/>
  <c r="E125" i="12"/>
  <c r="E357" i="12" s="1"/>
  <c r="D125" i="12"/>
  <c r="D357" i="12" s="1"/>
  <c r="G124" i="12"/>
  <c r="G356" i="12" s="1"/>
  <c r="F124" i="12"/>
  <c r="F356" i="12" s="1"/>
  <c r="E124" i="12"/>
  <c r="E356" i="12" s="1"/>
  <c r="D124" i="12"/>
  <c r="G123" i="12"/>
  <c r="G355" i="12" s="1"/>
  <c r="F123" i="12"/>
  <c r="F355" i="12" s="1"/>
  <c r="E123" i="12"/>
  <c r="E355" i="12" s="1"/>
  <c r="D123" i="12"/>
  <c r="D355" i="12" s="1"/>
  <c r="G122" i="12"/>
  <c r="G354" i="12" s="1"/>
  <c r="F122" i="12"/>
  <c r="F354" i="12" s="1"/>
  <c r="E122" i="12"/>
  <c r="E354" i="12" s="1"/>
  <c r="D122" i="12"/>
  <c r="D354" i="12" s="1"/>
  <c r="G121" i="12"/>
  <c r="G353" i="12" s="1"/>
  <c r="F121" i="12"/>
  <c r="F353" i="12" s="1"/>
  <c r="E121" i="12"/>
  <c r="E353" i="12" s="1"/>
  <c r="D121" i="12"/>
  <c r="D353" i="12" s="1"/>
  <c r="G120" i="12"/>
  <c r="G352" i="12" s="1"/>
  <c r="F120" i="12"/>
  <c r="F352" i="12" s="1"/>
  <c r="E120" i="12"/>
  <c r="E352" i="12" s="1"/>
  <c r="D120" i="12"/>
  <c r="D352" i="12" s="1"/>
  <c r="G119" i="12"/>
  <c r="G351" i="12" s="1"/>
  <c r="F119" i="12"/>
  <c r="F351" i="12" s="1"/>
  <c r="E119" i="12"/>
  <c r="E351" i="12" s="1"/>
  <c r="D119" i="12"/>
  <c r="D351" i="12" s="1"/>
  <c r="G118" i="12"/>
  <c r="G350" i="12" s="1"/>
  <c r="F118" i="12"/>
  <c r="F350" i="12" s="1"/>
  <c r="E118" i="12"/>
  <c r="E350" i="12" s="1"/>
  <c r="D118" i="12"/>
  <c r="D350" i="12" s="1"/>
  <c r="G116" i="12"/>
  <c r="G348" i="12" s="1"/>
  <c r="F116" i="12"/>
  <c r="F348" i="12" s="1"/>
  <c r="E116" i="12"/>
  <c r="E348" i="12" s="1"/>
  <c r="D116" i="12"/>
  <c r="D348" i="12" s="1"/>
  <c r="G115" i="12"/>
  <c r="G347" i="12" s="1"/>
  <c r="F115" i="12"/>
  <c r="F347" i="12" s="1"/>
  <c r="E115" i="12"/>
  <c r="E347" i="12" s="1"/>
  <c r="D115" i="12"/>
  <c r="D347" i="12" s="1"/>
  <c r="G114" i="12"/>
  <c r="G346" i="12" s="1"/>
  <c r="F114" i="12"/>
  <c r="F346" i="12" s="1"/>
  <c r="E114" i="12"/>
  <c r="E346" i="12" s="1"/>
  <c r="D114" i="12"/>
  <c r="D346" i="12" s="1"/>
  <c r="G113" i="12"/>
  <c r="G345" i="12" s="1"/>
  <c r="F113" i="12"/>
  <c r="F345" i="12" s="1"/>
  <c r="E113" i="12"/>
  <c r="E345" i="12" s="1"/>
  <c r="D113" i="12"/>
  <c r="D345" i="12" s="1"/>
  <c r="G112" i="12"/>
  <c r="G344" i="12" s="1"/>
  <c r="F112" i="12"/>
  <c r="F344" i="12" s="1"/>
  <c r="E112" i="12"/>
  <c r="E344" i="12" s="1"/>
  <c r="D112" i="12"/>
  <c r="D344" i="12" s="1"/>
  <c r="G110" i="12"/>
  <c r="G342" i="12" s="1"/>
  <c r="F110" i="12"/>
  <c r="F342" i="12" s="1"/>
  <c r="E110" i="12"/>
  <c r="E342" i="12" s="1"/>
  <c r="D110" i="12"/>
  <c r="D342" i="12" s="1"/>
  <c r="G109" i="12"/>
  <c r="G341" i="12" s="1"/>
  <c r="F109" i="12"/>
  <c r="F341" i="12" s="1"/>
  <c r="E109" i="12"/>
  <c r="E341" i="12" s="1"/>
  <c r="D109" i="12"/>
  <c r="D341" i="12" s="1"/>
  <c r="G108" i="12"/>
  <c r="G340" i="12" s="1"/>
  <c r="F108" i="12"/>
  <c r="F340" i="12" s="1"/>
  <c r="E108" i="12"/>
  <c r="E340" i="12" s="1"/>
  <c r="D108" i="12"/>
  <c r="D340" i="12" s="1"/>
  <c r="G107" i="12"/>
  <c r="G339" i="12" s="1"/>
  <c r="F107" i="12"/>
  <c r="F339" i="12" s="1"/>
  <c r="E107" i="12"/>
  <c r="E339" i="12" s="1"/>
  <c r="D107" i="12"/>
  <c r="D339" i="12" s="1"/>
  <c r="G106" i="12"/>
  <c r="G338" i="12" s="1"/>
  <c r="F106" i="12"/>
  <c r="F338" i="12" s="1"/>
  <c r="E106" i="12"/>
  <c r="E338" i="12" s="1"/>
  <c r="D106" i="12"/>
  <c r="G105" i="12"/>
  <c r="G337" i="12" s="1"/>
  <c r="F105" i="12"/>
  <c r="F337" i="12" s="1"/>
  <c r="E105" i="12"/>
  <c r="E337" i="12" s="1"/>
  <c r="D105" i="12"/>
  <c r="D337" i="12" s="1"/>
  <c r="G104" i="12"/>
  <c r="G336" i="12" s="1"/>
  <c r="F104" i="12"/>
  <c r="F336" i="12" s="1"/>
  <c r="E104" i="12"/>
  <c r="E336" i="12" s="1"/>
  <c r="D104" i="12"/>
  <c r="D336" i="12" s="1"/>
  <c r="G102" i="12"/>
  <c r="G334" i="12" s="1"/>
  <c r="F102" i="12"/>
  <c r="F334" i="12" s="1"/>
  <c r="E102" i="12"/>
  <c r="E334" i="12" s="1"/>
  <c r="D102" i="12"/>
  <c r="D334" i="12" s="1"/>
  <c r="G101" i="12"/>
  <c r="G333" i="12" s="1"/>
  <c r="F101" i="12"/>
  <c r="F333" i="12" s="1"/>
  <c r="E101" i="12"/>
  <c r="E333" i="12" s="1"/>
  <c r="D101" i="12"/>
  <c r="D333" i="12" s="1"/>
  <c r="G100" i="12"/>
  <c r="G332" i="12" s="1"/>
  <c r="F100" i="12"/>
  <c r="F332" i="12" s="1"/>
  <c r="E100" i="12"/>
  <c r="E332" i="12" s="1"/>
  <c r="D100" i="12"/>
  <c r="D332" i="12" s="1"/>
  <c r="G98" i="12"/>
  <c r="G330" i="12" s="1"/>
  <c r="F98" i="12"/>
  <c r="F330" i="12" s="1"/>
  <c r="E98" i="12"/>
  <c r="E330" i="12" s="1"/>
  <c r="D98" i="12"/>
  <c r="D330" i="12" s="1"/>
  <c r="G97" i="12"/>
  <c r="G329" i="12" s="1"/>
  <c r="F97" i="12"/>
  <c r="F329" i="12" s="1"/>
  <c r="E97" i="12"/>
  <c r="E329" i="12" s="1"/>
  <c r="D97" i="12"/>
  <c r="D329" i="12" s="1"/>
  <c r="G96" i="12"/>
  <c r="G328" i="12" s="1"/>
  <c r="F96" i="12"/>
  <c r="F328" i="12" s="1"/>
  <c r="E96" i="12"/>
  <c r="E328" i="12" s="1"/>
  <c r="D96" i="12"/>
  <c r="D328" i="12" s="1"/>
  <c r="G95" i="12"/>
  <c r="G327" i="12" s="1"/>
  <c r="F95" i="12"/>
  <c r="F327" i="12" s="1"/>
  <c r="E95" i="12"/>
  <c r="E327" i="12" s="1"/>
  <c r="D95" i="12"/>
  <c r="D327" i="12" s="1"/>
  <c r="G94" i="12"/>
  <c r="G326" i="12" s="1"/>
  <c r="F94" i="12"/>
  <c r="F326" i="12" s="1"/>
  <c r="E94" i="12"/>
  <c r="E326" i="12" s="1"/>
  <c r="D94" i="12"/>
  <c r="D326" i="12" s="1"/>
  <c r="G93" i="12"/>
  <c r="G325" i="12" s="1"/>
  <c r="F93" i="12"/>
  <c r="F325" i="12" s="1"/>
  <c r="E93" i="12"/>
  <c r="E325" i="12" s="1"/>
  <c r="D93" i="12"/>
  <c r="D325" i="12" s="1"/>
  <c r="G92" i="12"/>
  <c r="G324" i="12" s="1"/>
  <c r="F92" i="12"/>
  <c r="F324" i="12" s="1"/>
  <c r="E92" i="12"/>
  <c r="E324" i="12" s="1"/>
  <c r="D92" i="12"/>
  <c r="D324" i="12" s="1"/>
  <c r="G91" i="12"/>
  <c r="G323" i="12" s="1"/>
  <c r="F91" i="12"/>
  <c r="F323" i="12" s="1"/>
  <c r="E91" i="12"/>
  <c r="E323" i="12" s="1"/>
  <c r="D91" i="12"/>
  <c r="D323" i="12" s="1"/>
  <c r="G90" i="12"/>
  <c r="G322" i="12" s="1"/>
  <c r="F90" i="12"/>
  <c r="F322" i="12" s="1"/>
  <c r="E90" i="12"/>
  <c r="E322" i="12" s="1"/>
  <c r="D90" i="12"/>
  <c r="D322" i="12" s="1"/>
  <c r="G89" i="12"/>
  <c r="G321" i="12" s="1"/>
  <c r="F89" i="12"/>
  <c r="F321" i="12" s="1"/>
  <c r="E89" i="12"/>
  <c r="E321" i="12" s="1"/>
  <c r="D89" i="12"/>
  <c r="D321" i="12" s="1"/>
  <c r="G87" i="12"/>
  <c r="G319" i="12" s="1"/>
  <c r="F87" i="12"/>
  <c r="F319" i="12" s="1"/>
  <c r="E87" i="12"/>
  <c r="E319" i="12" s="1"/>
  <c r="D87" i="12"/>
  <c r="G86" i="12"/>
  <c r="G318" i="12" s="1"/>
  <c r="F86" i="12"/>
  <c r="F318" i="12" s="1"/>
  <c r="E86" i="12"/>
  <c r="E318" i="12" s="1"/>
  <c r="D86" i="12"/>
  <c r="D318" i="12" s="1"/>
  <c r="G85" i="12"/>
  <c r="G317" i="12" s="1"/>
  <c r="F85" i="12"/>
  <c r="F317" i="12" s="1"/>
  <c r="E85" i="12"/>
  <c r="E317" i="12" s="1"/>
  <c r="D85" i="12"/>
  <c r="D317" i="12" s="1"/>
  <c r="G84" i="12"/>
  <c r="G316" i="12" s="1"/>
  <c r="F84" i="12"/>
  <c r="F316" i="12" s="1"/>
  <c r="E84" i="12"/>
  <c r="E316" i="12" s="1"/>
  <c r="D84" i="12"/>
  <c r="D316" i="12" s="1"/>
  <c r="G82" i="12"/>
  <c r="G314" i="12" s="1"/>
  <c r="F82" i="12"/>
  <c r="F314" i="12" s="1"/>
  <c r="E82" i="12"/>
  <c r="E314" i="12" s="1"/>
  <c r="D82" i="12"/>
  <c r="D314" i="12" s="1"/>
  <c r="G81" i="12"/>
  <c r="G313" i="12" s="1"/>
  <c r="F81" i="12"/>
  <c r="F313" i="12" s="1"/>
  <c r="E81" i="12"/>
  <c r="E313" i="12" s="1"/>
  <c r="D81" i="12"/>
  <c r="D313" i="12" s="1"/>
  <c r="G79" i="12"/>
  <c r="G311" i="12" s="1"/>
  <c r="F79" i="12"/>
  <c r="F311" i="12" s="1"/>
  <c r="E79" i="12"/>
  <c r="E311" i="12" s="1"/>
  <c r="D79" i="12"/>
  <c r="D311" i="12" s="1"/>
  <c r="G78" i="12"/>
  <c r="G310" i="12" s="1"/>
  <c r="F78" i="12"/>
  <c r="F310" i="12" s="1"/>
  <c r="E78" i="12"/>
  <c r="E310" i="12" s="1"/>
  <c r="D78" i="12"/>
  <c r="D310" i="12" s="1"/>
  <c r="G77" i="12"/>
  <c r="G309" i="12" s="1"/>
  <c r="F77" i="12"/>
  <c r="F309" i="12" s="1"/>
  <c r="E77" i="12"/>
  <c r="E309" i="12" s="1"/>
  <c r="D77" i="12"/>
  <c r="D309" i="12" s="1"/>
  <c r="G76" i="12"/>
  <c r="G308" i="12" s="1"/>
  <c r="F76" i="12"/>
  <c r="F308" i="12" s="1"/>
  <c r="E76" i="12"/>
  <c r="E308" i="12" s="1"/>
  <c r="D76" i="12"/>
  <c r="D308" i="12" s="1"/>
  <c r="G75" i="12"/>
  <c r="G307" i="12" s="1"/>
  <c r="F75" i="12"/>
  <c r="F307" i="12" s="1"/>
  <c r="E75" i="12"/>
  <c r="E307" i="12" s="1"/>
  <c r="D75" i="12"/>
  <c r="D307" i="12" s="1"/>
  <c r="G73" i="12"/>
  <c r="G305" i="12" s="1"/>
  <c r="F73" i="12"/>
  <c r="F305" i="12" s="1"/>
  <c r="E73" i="12"/>
  <c r="E305" i="12" s="1"/>
  <c r="D73" i="12"/>
  <c r="D305" i="12" s="1"/>
  <c r="G72" i="12"/>
  <c r="G304" i="12" s="1"/>
  <c r="F72" i="12"/>
  <c r="F304" i="12" s="1"/>
  <c r="E72" i="12"/>
  <c r="E304" i="12" s="1"/>
  <c r="D72" i="12"/>
  <c r="D304" i="12" s="1"/>
  <c r="G71" i="12"/>
  <c r="G303" i="12" s="1"/>
  <c r="F71" i="12"/>
  <c r="F303" i="12" s="1"/>
  <c r="E71" i="12"/>
  <c r="E303" i="12" s="1"/>
  <c r="D71" i="12"/>
  <c r="D303" i="12" s="1"/>
  <c r="G70" i="12"/>
  <c r="G302" i="12" s="1"/>
  <c r="F70" i="12"/>
  <c r="F302" i="12" s="1"/>
  <c r="E70" i="12"/>
  <c r="E302" i="12" s="1"/>
  <c r="D70" i="12"/>
  <c r="D302" i="12" s="1"/>
  <c r="G69" i="12"/>
  <c r="G301" i="12" s="1"/>
  <c r="F69" i="12"/>
  <c r="F301" i="12" s="1"/>
  <c r="E69" i="12"/>
  <c r="E301" i="12" s="1"/>
  <c r="D69" i="12"/>
  <c r="D301" i="12" s="1"/>
  <c r="G68" i="12"/>
  <c r="G300" i="12" s="1"/>
  <c r="F68" i="12"/>
  <c r="F300" i="12" s="1"/>
  <c r="E68" i="12"/>
  <c r="E300" i="12" s="1"/>
  <c r="D68" i="12"/>
  <c r="G67" i="12"/>
  <c r="G299" i="12" s="1"/>
  <c r="F67" i="12"/>
  <c r="F299" i="12" s="1"/>
  <c r="E67" i="12"/>
  <c r="E299" i="12" s="1"/>
  <c r="D67" i="12"/>
  <c r="D299" i="12" s="1"/>
  <c r="G66" i="12"/>
  <c r="G298" i="12" s="1"/>
  <c r="F66" i="12"/>
  <c r="F298" i="12" s="1"/>
  <c r="E66" i="12"/>
  <c r="E298" i="12" s="1"/>
  <c r="D66" i="12"/>
  <c r="D298" i="12" s="1"/>
  <c r="G64" i="12"/>
  <c r="G296" i="12" s="1"/>
  <c r="F64" i="12"/>
  <c r="F296" i="12" s="1"/>
  <c r="E64" i="12"/>
  <c r="E296" i="12" s="1"/>
  <c r="D64" i="12"/>
  <c r="D296" i="12" s="1"/>
  <c r="G63" i="12"/>
  <c r="G295" i="12" s="1"/>
  <c r="F63" i="12"/>
  <c r="F295" i="12" s="1"/>
  <c r="E63" i="12"/>
  <c r="E295" i="12" s="1"/>
  <c r="D63" i="12"/>
  <c r="D295" i="12" s="1"/>
  <c r="G62" i="12"/>
  <c r="G294" i="12" s="1"/>
  <c r="F62" i="12"/>
  <c r="F294" i="12" s="1"/>
  <c r="E62" i="12"/>
  <c r="E294" i="12" s="1"/>
  <c r="D62" i="12"/>
  <c r="D294" i="12" s="1"/>
  <c r="G61" i="12"/>
  <c r="G293" i="12" s="1"/>
  <c r="F61" i="12"/>
  <c r="F293" i="12" s="1"/>
  <c r="E61" i="12"/>
  <c r="E293" i="12" s="1"/>
  <c r="D61" i="12"/>
  <c r="D293" i="12" s="1"/>
  <c r="G60" i="12"/>
  <c r="G292" i="12" s="1"/>
  <c r="F60" i="12"/>
  <c r="F292" i="12" s="1"/>
  <c r="E60" i="12"/>
  <c r="E292" i="12" s="1"/>
  <c r="D60" i="12"/>
  <c r="D292" i="12" s="1"/>
  <c r="G59" i="12"/>
  <c r="G291" i="12" s="1"/>
  <c r="F59" i="12"/>
  <c r="F291" i="12" s="1"/>
  <c r="E59" i="12"/>
  <c r="E291" i="12" s="1"/>
  <c r="D59" i="12"/>
  <c r="D291" i="12" s="1"/>
  <c r="G58" i="12"/>
  <c r="G290" i="12" s="1"/>
  <c r="F58" i="12"/>
  <c r="F290" i="12" s="1"/>
  <c r="E58" i="12"/>
  <c r="E290" i="12" s="1"/>
  <c r="D58" i="12"/>
  <c r="D290" i="12" s="1"/>
  <c r="G57" i="12"/>
  <c r="G289" i="12" s="1"/>
  <c r="F57" i="12"/>
  <c r="F289" i="12" s="1"/>
  <c r="E57" i="12"/>
  <c r="E289" i="12" s="1"/>
  <c r="D57" i="12"/>
  <c r="D289" i="12" s="1"/>
  <c r="G55" i="12"/>
  <c r="G287" i="12" s="1"/>
  <c r="F55" i="12"/>
  <c r="F287" i="12" s="1"/>
  <c r="E55" i="12"/>
  <c r="E287" i="12" s="1"/>
  <c r="D55" i="12"/>
  <c r="D287" i="12" s="1"/>
  <c r="G54" i="12"/>
  <c r="G286" i="12" s="1"/>
  <c r="F54" i="12"/>
  <c r="F286" i="12" s="1"/>
  <c r="E54" i="12"/>
  <c r="E286" i="12" s="1"/>
  <c r="D54" i="12"/>
  <c r="D286" i="12" s="1"/>
  <c r="G53" i="12"/>
  <c r="G285" i="12" s="1"/>
  <c r="F53" i="12"/>
  <c r="F285" i="12" s="1"/>
  <c r="E53" i="12"/>
  <c r="E285" i="12" s="1"/>
  <c r="D53" i="12"/>
  <c r="D285" i="12" s="1"/>
  <c r="G52" i="12"/>
  <c r="G284" i="12" s="1"/>
  <c r="F52" i="12"/>
  <c r="F284" i="12" s="1"/>
  <c r="E52" i="12"/>
  <c r="E284" i="12" s="1"/>
  <c r="D52" i="12"/>
  <c r="D284" i="12" s="1"/>
  <c r="G51" i="12"/>
  <c r="G283" i="12" s="1"/>
  <c r="F51" i="12"/>
  <c r="F283" i="12" s="1"/>
  <c r="E51" i="12"/>
  <c r="E283" i="12" s="1"/>
  <c r="D51" i="12"/>
  <c r="D283" i="12" s="1"/>
  <c r="G50" i="12"/>
  <c r="G282" i="12" s="1"/>
  <c r="F50" i="12"/>
  <c r="F282" i="12" s="1"/>
  <c r="E50" i="12"/>
  <c r="E282" i="12" s="1"/>
  <c r="D50" i="12"/>
  <c r="G48" i="12"/>
  <c r="G280" i="12" s="1"/>
  <c r="F48" i="12"/>
  <c r="F280" i="12" s="1"/>
  <c r="E48" i="12"/>
  <c r="E280" i="12" s="1"/>
  <c r="D48" i="12"/>
  <c r="D280" i="12" s="1"/>
  <c r="G47" i="12"/>
  <c r="G279" i="12" s="1"/>
  <c r="F47" i="12"/>
  <c r="F279" i="12" s="1"/>
  <c r="E47" i="12"/>
  <c r="E279" i="12" s="1"/>
  <c r="D47" i="12"/>
  <c r="D279" i="12" s="1"/>
  <c r="G46" i="12"/>
  <c r="G278" i="12" s="1"/>
  <c r="F46" i="12"/>
  <c r="F278" i="12" s="1"/>
  <c r="E46" i="12"/>
  <c r="E278" i="12" s="1"/>
  <c r="D46" i="12"/>
  <c r="D278" i="12" s="1"/>
  <c r="G45" i="12"/>
  <c r="G277" i="12" s="1"/>
  <c r="F45" i="12"/>
  <c r="F277" i="12" s="1"/>
  <c r="E45" i="12"/>
  <c r="E277" i="12" s="1"/>
  <c r="D45" i="12"/>
  <c r="D277" i="12" s="1"/>
  <c r="G44" i="12"/>
  <c r="G276" i="12" s="1"/>
  <c r="F44" i="12"/>
  <c r="F276" i="12" s="1"/>
  <c r="E44" i="12"/>
  <c r="E276" i="12" s="1"/>
  <c r="D44" i="12"/>
  <c r="D276" i="12" s="1"/>
  <c r="G43" i="12"/>
  <c r="G275" i="12" s="1"/>
  <c r="F43" i="12"/>
  <c r="F275" i="12" s="1"/>
  <c r="E43" i="12"/>
  <c r="E275" i="12" s="1"/>
  <c r="D43" i="12"/>
  <c r="D275" i="12" s="1"/>
  <c r="G42" i="12"/>
  <c r="G274" i="12" s="1"/>
  <c r="F42" i="12"/>
  <c r="F274" i="12" s="1"/>
  <c r="E42" i="12"/>
  <c r="E274" i="12" s="1"/>
  <c r="D42" i="12"/>
  <c r="D274" i="12" s="1"/>
  <c r="G40" i="12"/>
  <c r="G272" i="12" s="1"/>
  <c r="F40" i="12"/>
  <c r="F272" i="12" s="1"/>
  <c r="E40" i="12"/>
  <c r="E272" i="12" s="1"/>
  <c r="D40" i="12"/>
  <c r="D272" i="12" s="1"/>
  <c r="G39" i="12"/>
  <c r="G271" i="12" s="1"/>
  <c r="F39" i="12"/>
  <c r="F271" i="12" s="1"/>
  <c r="E39" i="12"/>
  <c r="E271" i="12" s="1"/>
  <c r="D39" i="12"/>
  <c r="D271" i="12" s="1"/>
  <c r="G37" i="12"/>
  <c r="G269" i="12" s="1"/>
  <c r="F37" i="12"/>
  <c r="F269" i="12" s="1"/>
  <c r="E37" i="12"/>
  <c r="E269" i="12" s="1"/>
  <c r="D37" i="12"/>
  <c r="D269" i="12" s="1"/>
  <c r="G36" i="12"/>
  <c r="G268" i="12" s="1"/>
  <c r="F36" i="12"/>
  <c r="F268" i="12" s="1"/>
  <c r="E36" i="12"/>
  <c r="E268" i="12" s="1"/>
  <c r="D36" i="12"/>
  <c r="D268" i="12" s="1"/>
  <c r="G35" i="12"/>
  <c r="G267" i="12" s="1"/>
  <c r="F35" i="12"/>
  <c r="F267" i="12" s="1"/>
  <c r="E35" i="12"/>
  <c r="E267" i="12" s="1"/>
  <c r="D35" i="12"/>
  <c r="D267" i="12" s="1"/>
  <c r="G34" i="12"/>
  <c r="G266" i="12" s="1"/>
  <c r="F34" i="12"/>
  <c r="F266" i="12" s="1"/>
  <c r="E34" i="12"/>
  <c r="E266" i="12" s="1"/>
  <c r="D34" i="12"/>
  <c r="D266" i="12" s="1"/>
  <c r="G33" i="12"/>
  <c r="G265" i="12" s="1"/>
  <c r="F33" i="12"/>
  <c r="F265" i="12" s="1"/>
  <c r="E33" i="12"/>
  <c r="E265" i="12" s="1"/>
  <c r="D33" i="12"/>
  <c r="G32" i="12"/>
  <c r="G264" i="12" s="1"/>
  <c r="F32" i="12"/>
  <c r="F264" i="12" s="1"/>
  <c r="E32" i="12"/>
  <c r="E264" i="12" s="1"/>
  <c r="D32" i="12"/>
  <c r="D264" i="12" s="1"/>
  <c r="G30" i="12"/>
  <c r="G262" i="12" s="1"/>
  <c r="F30" i="12"/>
  <c r="F262" i="12" s="1"/>
  <c r="E30" i="12"/>
  <c r="E262" i="12" s="1"/>
  <c r="D30" i="12"/>
  <c r="D262" i="12" s="1"/>
  <c r="G29" i="12"/>
  <c r="G261" i="12" s="1"/>
  <c r="F29" i="12"/>
  <c r="F261" i="12" s="1"/>
  <c r="E29" i="12"/>
  <c r="E261" i="12" s="1"/>
  <c r="D29" i="12"/>
  <c r="D261" i="12" s="1"/>
  <c r="G28" i="12"/>
  <c r="G260" i="12" s="1"/>
  <c r="F28" i="12"/>
  <c r="F260" i="12" s="1"/>
  <c r="E28" i="12"/>
  <c r="E260" i="12" s="1"/>
  <c r="D28" i="12"/>
  <c r="D260" i="12" s="1"/>
  <c r="G26" i="12"/>
  <c r="G258" i="12" s="1"/>
  <c r="F26" i="12"/>
  <c r="F258" i="12" s="1"/>
  <c r="E26" i="12"/>
  <c r="E258" i="12" s="1"/>
  <c r="D26" i="12"/>
  <c r="D258" i="12" s="1"/>
  <c r="G25" i="12"/>
  <c r="G257" i="12" s="1"/>
  <c r="F25" i="12"/>
  <c r="F257" i="12" s="1"/>
  <c r="E25" i="12"/>
  <c r="E257" i="12" s="1"/>
  <c r="D25" i="12"/>
  <c r="D257" i="12" s="1"/>
  <c r="G24" i="12"/>
  <c r="G256" i="12" s="1"/>
  <c r="F24" i="12"/>
  <c r="F256" i="12" s="1"/>
  <c r="E24" i="12"/>
  <c r="E256" i="12" s="1"/>
  <c r="D24" i="12"/>
  <c r="D256" i="12" s="1"/>
  <c r="G23" i="12"/>
  <c r="G255" i="12" s="1"/>
  <c r="F23" i="12"/>
  <c r="F255" i="12" s="1"/>
  <c r="E23" i="12"/>
  <c r="E255" i="12" s="1"/>
  <c r="D23" i="12"/>
  <c r="D255" i="12" s="1"/>
  <c r="G22" i="12"/>
  <c r="G254" i="12" s="1"/>
  <c r="F22" i="12"/>
  <c r="F254" i="12" s="1"/>
  <c r="E22" i="12"/>
  <c r="E254" i="12" s="1"/>
  <c r="D22" i="12"/>
  <c r="D254" i="12" s="1"/>
  <c r="G21" i="12"/>
  <c r="G253" i="12" s="1"/>
  <c r="F21" i="12"/>
  <c r="F253" i="12" s="1"/>
  <c r="E21" i="12"/>
  <c r="E253" i="12" s="1"/>
  <c r="D21" i="12"/>
  <c r="D253" i="12" s="1"/>
  <c r="G19" i="12"/>
  <c r="G251" i="12" s="1"/>
  <c r="F19" i="12"/>
  <c r="F251" i="12" s="1"/>
  <c r="E19" i="12"/>
  <c r="E251" i="12" s="1"/>
  <c r="D19" i="12"/>
  <c r="D251" i="12" s="1"/>
  <c r="G18" i="12"/>
  <c r="G250" i="12" s="1"/>
  <c r="F18" i="12"/>
  <c r="F250" i="12" s="1"/>
  <c r="E18" i="12"/>
  <c r="D18" i="12"/>
  <c r="D250" i="12" s="1"/>
  <c r="G17" i="12"/>
  <c r="G249" i="12" s="1"/>
  <c r="F17" i="12"/>
  <c r="F249" i="12" s="1"/>
  <c r="E17" i="12"/>
  <c r="E249" i="12" s="1"/>
  <c r="D17" i="12"/>
  <c r="D249" i="12" s="1"/>
  <c r="G16" i="12"/>
  <c r="G248" i="12" s="1"/>
  <c r="F16" i="12"/>
  <c r="F248" i="12" s="1"/>
  <c r="E16" i="12"/>
  <c r="D16" i="12"/>
  <c r="D248" i="12" s="1"/>
  <c r="G15" i="12"/>
  <c r="G247" i="12" s="1"/>
  <c r="F15" i="12"/>
  <c r="F247" i="12" s="1"/>
  <c r="E15" i="12"/>
  <c r="E247" i="12" s="1"/>
  <c r="D15" i="12"/>
  <c r="D247" i="12" s="1"/>
  <c r="G13" i="12"/>
  <c r="G245" i="12" s="1"/>
  <c r="F13" i="12"/>
  <c r="F245" i="12" s="1"/>
  <c r="E13" i="12"/>
  <c r="D13" i="12"/>
  <c r="D245" i="12" s="1"/>
  <c r="G12" i="12"/>
  <c r="G244" i="12" s="1"/>
  <c r="F12" i="12"/>
  <c r="F244" i="12" s="1"/>
  <c r="E12" i="12"/>
  <c r="E244" i="12" s="1"/>
  <c r="D12" i="12"/>
  <c r="D244" i="12" s="1"/>
  <c r="G11" i="12"/>
  <c r="G243" i="12" s="1"/>
  <c r="F11" i="12"/>
  <c r="F243" i="12" s="1"/>
  <c r="E11" i="12"/>
  <c r="D11" i="12"/>
  <c r="D243" i="12" s="1"/>
  <c r="G10" i="12"/>
  <c r="G242" i="12" s="1"/>
  <c r="F10" i="12"/>
  <c r="F242" i="12" s="1"/>
  <c r="E10" i="12"/>
  <c r="E242" i="12" s="1"/>
  <c r="D10" i="12"/>
  <c r="D242" i="12" s="1"/>
  <c r="G9" i="12"/>
  <c r="G241" i="12" s="1"/>
  <c r="F9" i="12"/>
  <c r="F241" i="12" s="1"/>
  <c r="E9" i="12"/>
  <c r="D9" i="12"/>
  <c r="D241" i="12" s="1"/>
  <c r="B2" i="12"/>
  <c r="B232" i="12" s="1"/>
  <c r="E49" i="11"/>
  <c r="E15" i="11"/>
  <c r="E7" i="11"/>
  <c r="E8" i="11"/>
  <c r="E10" i="11"/>
  <c r="D10" i="11"/>
  <c r="E11" i="11"/>
  <c r="F7" i="10"/>
  <c r="G6" i="10" s="1"/>
  <c r="G11" i="10" s="1"/>
  <c r="D10" i="10"/>
  <c r="D9" i="10"/>
  <c r="D8" i="10"/>
  <c r="F30" i="9"/>
  <c r="G29" i="9" s="1"/>
  <c r="G33" i="9" s="1"/>
  <c r="D32" i="9"/>
  <c r="D31" i="9"/>
  <c r="C27" i="9"/>
  <c r="D25" i="9" s="1"/>
  <c r="E25" i="9" s="1"/>
  <c r="C23" i="9"/>
  <c r="D22" i="9" s="1"/>
  <c r="D18" i="9"/>
  <c r="C19" i="9"/>
  <c r="C20" i="9"/>
  <c r="D14" i="9"/>
  <c r="C16" i="9"/>
  <c r="G7" i="9"/>
  <c r="F8" i="9"/>
  <c r="E10" i="9"/>
  <c r="D11" i="9"/>
  <c r="C12" i="9"/>
  <c r="C51" i="4"/>
  <c r="C7" i="4"/>
  <c r="C41" i="4"/>
  <c r="C11" i="4" s="1"/>
  <c r="G41" i="4"/>
  <c r="C13" i="4"/>
  <c r="G30" i="4"/>
  <c r="C14" i="4"/>
  <c r="C18" i="4" s="1"/>
  <c r="B13" i="1"/>
  <c r="E390" i="14" l="1"/>
  <c r="E157" i="14"/>
  <c r="E416" i="14"/>
  <c r="G9" i="14"/>
  <c r="G241" i="14" s="1"/>
  <c r="D15" i="14"/>
  <c r="D247" i="14" s="1"/>
  <c r="D21" i="14"/>
  <c r="D253" i="14" s="1"/>
  <c r="D39" i="14"/>
  <c r="D271" i="14" s="1"/>
  <c r="G42" i="14"/>
  <c r="G274" i="14" s="1"/>
  <c r="D75" i="14"/>
  <c r="D307" i="14" s="1"/>
  <c r="D81" i="14"/>
  <c r="D313" i="14" s="1"/>
  <c r="E104" i="14"/>
  <c r="D150" i="14"/>
  <c r="D382" i="14" s="1"/>
  <c r="G153" i="14"/>
  <c r="G385" i="14" s="1"/>
  <c r="E386" i="14"/>
  <c r="E446" i="14"/>
  <c r="D10" i="14"/>
  <c r="D242" i="14" s="1"/>
  <c r="D28" i="14"/>
  <c r="D260" i="14" s="1"/>
  <c r="D43" i="14"/>
  <c r="D275" i="14" s="1"/>
  <c r="D100" i="14"/>
  <c r="D332" i="14" s="1"/>
  <c r="F104" i="14"/>
  <c r="F336" i="14" s="1"/>
  <c r="D146" i="14"/>
  <c r="D378" i="14" s="1"/>
  <c r="D170" i="14"/>
  <c r="D402" i="14" s="1"/>
  <c r="D179" i="14"/>
  <c r="D411" i="14" s="1"/>
  <c r="D189" i="14"/>
  <c r="D421" i="14" s="1"/>
  <c r="D195" i="14"/>
  <c r="D427" i="14" s="1"/>
  <c r="D50" i="14"/>
  <c r="D282" i="14" s="1"/>
  <c r="G104" i="14"/>
  <c r="G336" i="14" s="1"/>
  <c r="F184" i="14"/>
  <c r="F416" i="14" s="1"/>
  <c r="F405" i="14"/>
  <c r="D173" i="14"/>
  <c r="D405" i="14" s="1"/>
  <c r="G402" i="14"/>
  <c r="G168" i="14"/>
  <c r="G400" i="14" s="1"/>
  <c r="D89" i="14"/>
  <c r="D321" i="14" s="1"/>
  <c r="D112" i="14"/>
  <c r="D344" i="14" s="1"/>
  <c r="D118" i="14"/>
  <c r="D350" i="14" s="1"/>
  <c r="G146" i="14"/>
  <c r="G378" i="14" s="1"/>
  <c r="G158" i="14"/>
  <c r="D9" i="14"/>
  <c r="D241" i="14" s="1"/>
  <c r="D66" i="14"/>
  <c r="D298" i="14" s="1"/>
  <c r="D84" i="14"/>
  <c r="D316" i="14" s="1"/>
  <c r="D136" i="14"/>
  <c r="D368" i="14" s="1"/>
  <c r="D159" i="14"/>
  <c r="D391" i="14" s="1"/>
  <c r="F168" i="14"/>
  <c r="F404" i="14"/>
  <c r="D172" i="14"/>
  <c r="D404" i="14" s="1"/>
  <c r="F450" i="14"/>
  <c r="E42" i="14"/>
  <c r="D169" i="14"/>
  <c r="D401" i="14" s="1"/>
  <c r="G417" i="14"/>
  <c r="G184" i="14"/>
  <c r="D198" i="14"/>
  <c r="D430" i="14" s="1"/>
  <c r="D204" i="14"/>
  <c r="D436" i="14" s="1"/>
  <c r="E218" i="14"/>
  <c r="F390" i="13"/>
  <c r="F157" i="13"/>
  <c r="F389" i="13" s="1"/>
  <c r="E112" i="13"/>
  <c r="D204" i="13"/>
  <c r="D437" i="13" s="1"/>
  <c r="E437" i="13"/>
  <c r="E10" i="13"/>
  <c r="E57" i="13"/>
  <c r="F66" i="13"/>
  <c r="F298" i="13" s="1"/>
  <c r="D72" i="13"/>
  <c r="D304" i="13" s="1"/>
  <c r="F75" i="13"/>
  <c r="F307" i="13" s="1"/>
  <c r="D78" i="13"/>
  <c r="D310" i="13" s="1"/>
  <c r="D85" i="13"/>
  <c r="D317" i="13" s="1"/>
  <c r="E89" i="13"/>
  <c r="E100" i="13"/>
  <c r="E105" i="13"/>
  <c r="D121" i="13"/>
  <c r="D353" i="13" s="1"/>
  <c r="D125" i="13"/>
  <c r="D357" i="13" s="1"/>
  <c r="G136" i="13"/>
  <c r="G368" i="13" s="1"/>
  <c r="D144" i="13"/>
  <c r="D376" i="13" s="1"/>
  <c r="D159" i="13"/>
  <c r="D391" i="13" s="1"/>
  <c r="F309" i="13"/>
  <c r="G382" i="13"/>
  <c r="G184" i="13"/>
  <c r="G417" i="13" s="1"/>
  <c r="G418" i="13"/>
  <c r="E21" i="13"/>
  <c r="E42" i="13"/>
  <c r="F89" i="13"/>
  <c r="F321" i="13" s="1"/>
  <c r="D137" i="13"/>
  <c r="D369" i="13" s="1"/>
  <c r="F398" i="13"/>
  <c r="D76" i="13"/>
  <c r="D308" i="13" s="1"/>
  <c r="E118" i="13"/>
  <c r="D150" i="13"/>
  <c r="D382" i="13" s="1"/>
  <c r="G153" i="13"/>
  <c r="D163" i="13"/>
  <c r="D395" i="13" s="1"/>
  <c r="F189" i="13"/>
  <c r="F422" i="13" s="1"/>
  <c r="F394" i="13"/>
  <c r="D26" i="13"/>
  <c r="D258" i="13" s="1"/>
  <c r="D30" i="13"/>
  <c r="D262" i="13" s="1"/>
  <c r="D34" i="13"/>
  <c r="D266" i="13" s="1"/>
  <c r="D39" i="13"/>
  <c r="D271" i="13" s="1"/>
  <c r="G42" i="13"/>
  <c r="G274" i="13" s="1"/>
  <c r="D73" i="13"/>
  <c r="D305" i="13" s="1"/>
  <c r="D79" i="13"/>
  <c r="D311" i="13" s="1"/>
  <c r="D86" i="13"/>
  <c r="D318" i="13" s="1"/>
  <c r="D90" i="13"/>
  <c r="D322" i="13" s="1"/>
  <c r="D97" i="13"/>
  <c r="D329" i="13" s="1"/>
  <c r="D106" i="13"/>
  <c r="D338" i="13" s="1"/>
  <c r="D110" i="13"/>
  <c r="D342" i="13" s="1"/>
  <c r="D127" i="13"/>
  <c r="D359" i="13" s="1"/>
  <c r="D146" i="13"/>
  <c r="D378" i="13" s="1"/>
  <c r="D154" i="13"/>
  <c r="D386" i="13" s="1"/>
  <c r="G168" i="13"/>
  <c r="G400" i="13" s="1"/>
  <c r="E179" i="13"/>
  <c r="E195" i="13"/>
  <c r="E198" i="13"/>
  <c r="E432" i="13"/>
  <c r="E440" i="13"/>
  <c r="D207" i="13"/>
  <c r="D440" i="13" s="1"/>
  <c r="G218" i="13"/>
  <c r="D221" i="13"/>
  <c r="D454" i="13" s="1"/>
  <c r="D161" i="13"/>
  <c r="D393" i="13" s="1"/>
  <c r="D169" i="13"/>
  <c r="D401" i="13" s="1"/>
  <c r="D175" i="13"/>
  <c r="D407" i="13" s="1"/>
  <c r="D185" i="13"/>
  <c r="D418" i="13" s="1"/>
  <c r="F317" i="13"/>
  <c r="F9" i="13"/>
  <c r="F241" i="13" s="1"/>
  <c r="E84" i="13"/>
  <c r="G104" i="13"/>
  <c r="G336" i="13" s="1"/>
  <c r="F127" i="13"/>
  <c r="F146" i="13"/>
  <c r="F378" i="13" s="1"/>
  <c r="E158" i="13"/>
  <c r="D191" i="13"/>
  <c r="D424" i="13" s="1"/>
  <c r="E447" i="13"/>
  <c r="D214" i="13"/>
  <c r="D447" i="13" s="1"/>
  <c r="G9" i="13"/>
  <c r="G241" i="13" s="1"/>
  <c r="E28" i="13"/>
  <c r="E32" i="13"/>
  <c r="F43" i="13"/>
  <c r="D50" i="13"/>
  <c r="D282" i="13" s="1"/>
  <c r="D66" i="13"/>
  <c r="D298" i="13" s="1"/>
  <c r="D81" i="13"/>
  <c r="D313" i="13" s="1"/>
  <c r="D102" i="13"/>
  <c r="D334" i="13" s="1"/>
  <c r="D116" i="13"/>
  <c r="D348" i="13" s="1"/>
  <c r="D124" i="13"/>
  <c r="D356" i="13" s="1"/>
  <c r="D131" i="13"/>
  <c r="D363" i="13" s="1"/>
  <c r="E136" i="13"/>
  <c r="D164" i="13"/>
  <c r="D396" i="13" s="1"/>
  <c r="E189" i="13"/>
  <c r="E184" i="13" s="1"/>
  <c r="E424" i="13"/>
  <c r="D196" i="13"/>
  <c r="D429" i="13" s="1"/>
  <c r="F219" i="13"/>
  <c r="E452" i="13"/>
  <c r="D225" i="12"/>
  <c r="F400" i="14" l="1"/>
  <c r="D168" i="14"/>
  <c r="D400" i="14" s="1"/>
  <c r="D153" i="14"/>
  <c r="D385" i="14" s="1"/>
  <c r="G416" i="14"/>
  <c r="E274" i="14"/>
  <c r="D42" i="14"/>
  <c r="D274" i="14" s="1"/>
  <c r="D104" i="14"/>
  <c r="D336" i="14" s="1"/>
  <c r="E336" i="14"/>
  <c r="G390" i="14"/>
  <c r="G157" i="14"/>
  <c r="G389" i="14" s="1"/>
  <c r="D158" i="14"/>
  <c r="D390" i="14" s="1"/>
  <c r="E450" i="14"/>
  <c r="E223" i="14"/>
  <c r="D184" i="14"/>
  <c r="D416" i="14" s="1"/>
  <c r="E389" i="14"/>
  <c r="F157" i="14"/>
  <c r="F389" i="14" s="1"/>
  <c r="E417" i="13"/>
  <c r="E344" i="13"/>
  <c r="D112" i="13"/>
  <c r="D344" i="13" s="1"/>
  <c r="F275" i="13"/>
  <c r="D43" i="13"/>
  <c r="D275" i="13" s="1"/>
  <c r="F42" i="13"/>
  <c r="F274" i="13" s="1"/>
  <c r="E390" i="13"/>
  <c r="D158" i="13"/>
  <c r="E157" i="13"/>
  <c r="E389" i="13" s="1"/>
  <c r="E431" i="13"/>
  <c r="D198" i="13"/>
  <c r="D431" i="13" s="1"/>
  <c r="G385" i="13"/>
  <c r="D153" i="13"/>
  <c r="D385" i="13" s="1"/>
  <c r="E260" i="13"/>
  <c r="D28" i="13"/>
  <c r="D260" i="13" s="1"/>
  <c r="F104" i="13"/>
  <c r="F336" i="13" s="1"/>
  <c r="F359" i="13"/>
  <c r="E350" i="13"/>
  <c r="D118" i="13"/>
  <c r="D350" i="13" s="1"/>
  <c r="E411" i="13"/>
  <c r="D179" i="13"/>
  <c r="D411" i="13" s="1"/>
  <c r="E337" i="13"/>
  <c r="E104" i="13"/>
  <c r="D105" i="13"/>
  <c r="E422" i="13"/>
  <c r="D189" i="13"/>
  <c r="D422" i="13" s="1"/>
  <c r="E316" i="13"/>
  <c r="D84" i="13"/>
  <c r="D316" i="13" s="1"/>
  <c r="G451" i="13"/>
  <c r="E332" i="13"/>
  <c r="D100" i="13"/>
  <c r="D332" i="13" s="1"/>
  <c r="E242" i="13"/>
  <c r="E9" i="13"/>
  <c r="D10" i="13"/>
  <c r="D242" i="13" s="1"/>
  <c r="E368" i="13"/>
  <c r="D136" i="13"/>
  <c r="D368" i="13" s="1"/>
  <c r="E274" i="13"/>
  <c r="D42" i="13"/>
  <c r="E289" i="13"/>
  <c r="D57" i="13"/>
  <c r="D289" i="13" s="1"/>
  <c r="F184" i="13"/>
  <c r="F417" i="13" s="1"/>
  <c r="D75" i="13"/>
  <c r="D307" i="13" s="1"/>
  <c r="G157" i="13"/>
  <c r="G389" i="13" s="1"/>
  <c r="D168" i="13"/>
  <c r="D400" i="13" s="1"/>
  <c r="E321" i="13"/>
  <c r="D89" i="13"/>
  <c r="D321" i="13" s="1"/>
  <c r="E253" i="13"/>
  <c r="I19" i="13"/>
  <c r="D21" i="13"/>
  <c r="D253" i="13" s="1"/>
  <c r="F218" i="13"/>
  <c r="F452" i="13"/>
  <c r="D219" i="13"/>
  <c r="E264" i="13"/>
  <c r="D32" i="13"/>
  <c r="D264" i="13" s="1"/>
  <c r="E428" i="13"/>
  <c r="D195" i="13"/>
  <c r="D428" i="13" s="1"/>
  <c r="F223" i="14" l="1"/>
  <c r="D157" i="14"/>
  <c r="D389" i="14" s="1"/>
  <c r="G223" i="14"/>
  <c r="E455" i="14"/>
  <c r="E225" i="14"/>
  <c r="D337" i="13"/>
  <c r="I107" i="13"/>
  <c r="D390" i="13"/>
  <c r="D157" i="13"/>
  <c r="D184" i="13"/>
  <c r="D274" i="13"/>
  <c r="I100" i="13"/>
  <c r="G223" i="13"/>
  <c r="E223" i="13"/>
  <c r="D452" i="13"/>
  <c r="D457" i="13" s="1"/>
  <c r="D218" i="13"/>
  <c r="D451" i="13" s="1"/>
  <c r="F451" i="13"/>
  <c r="F223" i="13"/>
  <c r="E241" i="13"/>
  <c r="D9" i="13"/>
  <c r="E336" i="13"/>
  <c r="D104" i="13"/>
  <c r="F455" i="14" l="1"/>
  <c r="F225" i="14"/>
  <c r="D223" i="14"/>
  <c r="G455" i="14"/>
  <c r="G225" i="14"/>
  <c r="I101" i="13"/>
  <c r="D336" i="13"/>
  <c r="I99" i="13"/>
  <c r="D241" i="13"/>
  <c r="E456" i="13"/>
  <c r="E224" i="13"/>
  <c r="D224" i="13" s="1"/>
  <c r="I223" i="13"/>
  <c r="D223" i="13"/>
  <c r="G456" i="13"/>
  <c r="G225" i="13"/>
  <c r="F456" i="13"/>
  <c r="F225" i="13"/>
  <c r="D417" i="13"/>
  <c r="I103" i="13"/>
  <c r="D389" i="13"/>
  <c r="I102" i="13"/>
  <c r="D455" i="14" l="1"/>
  <c r="D459" i="14" s="1"/>
  <c r="D225" i="14"/>
  <c r="E225" i="13"/>
  <c r="I104" i="13"/>
  <c r="D225" i="13"/>
  <c r="D456" i="13"/>
  <c r="D228" i="13"/>
</calcChain>
</file>

<file path=xl/sharedStrings.xml><?xml version="1.0" encoding="utf-8"?>
<sst xmlns="http://schemas.openxmlformats.org/spreadsheetml/2006/main" count="2951" uniqueCount="633">
  <si>
    <t>UNIVERSIDAD NACIONAL</t>
  </si>
  <si>
    <t>PRESUPUESTO EXTRAORDINARIO No. 1-2021</t>
  </si>
  <si>
    <t>(Cifras ne miles de colones)</t>
  </si>
  <si>
    <t>Descripción</t>
  </si>
  <si>
    <t>Monto</t>
  </si>
  <si>
    <t>TRANSFERENCIAS CORRIENTES DEL GOBIERNO  CENTRAL</t>
  </si>
  <si>
    <t>TRANSFERENCIAS CORRIENTES DE ORGANOS DESCON.</t>
  </si>
  <si>
    <t>TRANSFERENCIAS CORR. DE INST. DESCON. NO EMPR</t>
  </si>
  <si>
    <t>TRANSF. CORRIENTES DE EMPRESAS PUBLICAS FINANC</t>
  </si>
  <si>
    <t>TRANSFER. CORRIENTES DEL SECTOR EXTERNO</t>
  </si>
  <si>
    <t>SUPERAVIT LIBRE</t>
  </si>
  <si>
    <t>SUPERAVIT ESPECIFICO</t>
  </si>
  <si>
    <t>Total ingresos</t>
  </si>
  <si>
    <t>INGRESOS</t>
  </si>
  <si>
    <t>Conciliación superávit libre formulado y superávit real 2020</t>
  </si>
  <si>
    <t>(Cifras en miles de colones)</t>
  </si>
  <si>
    <t>Superávit libre formulado</t>
  </si>
  <si>
    <t>Superávit libre real liquidación</t>
  </si>
  <si>
    <t>Diferencia</t>
  </si>
  <si>
    <t>Conciliación superávit específico formulado y superávit real 2020</t>
  </si>
  <si>
    <t>Superávit especifico formulado</t>
  </si>
  <si>
    <t>Superávit específco real liquidación</t>
  </si>
  <si>
    <t>Universidad Nacional</t>
  </si>
  <si>
    <t>Superávit Libre 2020</t>
  </si>
  <si>
    <t>(cifras en miles de colones)</t>
  </si>
  <si>
    <t>Cuenta</t>
  </si>
  <si>
    <t>00103</t>
  </si>
  <si>
    <t>SERVICIOS ESPECIALES</t>
  </si>
  <si>
    <t>00301</t>
  </si>
  <si>
    <t>RETRIBUCION AÑOS SERVIDOS</t>
  </si>
  <si>
    <t>00303</t>
  </si>
  <si>
    <t>DECIMOTERCER MES</t>
  </si>
  <si>
    <t>00304</t>
  </si>
  <si>
    <t>SALARIO ESCOLAR</t>
  </si>
  <si>
    <t>03099</t>
  </si>
  <si>
    <t>OTROS INCENTIVOS SALARIALES</t>
  </si>
  <si>
    <t>00401</t>
  </si>
  <si>
    <t>C.C.S.S.</t>
  </si>
  <si>
    <t>00405</t>
  </si>
  <si>
    <t>BANCO POPULAR</t>
  </si>
  <si>
    <t>00502</t>
  </si>
  <si>
    <t>REGIMEN OBLIGAT.PENS.COMPLEM.</t>
  </si>
  <si>
    <t>00503</t>
  </si>
  <si>
    <t>FONDO CAPITALIZAC.LABORAL</t>
  </si>
  <si>
    <t>00504</t>
  </si>
  <si>
    <t>FDOS.ADM.ENTES PUBLICOS</t>
  </si>
  <si>
    <t>10302</t>
  </si>
  <si>
    <t>PUBLICIDAD Y PROPAGANDA</t>
  </si>
  <si>
    <t>10406</t>
  </si>
  <si>
    <t>SERVICIOS GENERALES</t>
  </si>
  <si>
    <t>10499</t>
  </si>
  <si>
    <t>OTROS SERV GESTION Y APOYO</t>
  </si>
  <si>
    <t>10502</t>
  </si>
  <si>
    <t>VIATICOS DENTRO DEL PAIS</t>
  </si>
  <si>
    <t>10504</t>
  </si>
  <si>
    <t>VIATICOS EN EL EXTERIOR</t>
  </si>
  <si>
    <t>10601</t>
  </si>
  <si>
    <t>SEGUROS</t>
  </si>
  <si>
    <t>10701</t>
  </si>
  <si>
    <t>ACTIVIDADES DE CAPACITACION</t>
  </si>
  <si>
    <t>10702</t>
  </si>
  <si>
    <t>ACTIVIDADES PROTOC Y SOCIAL</t>
  </si>
  <si>
    <t>10801</t>
  </si>
  <si>
    <t>MANTEN.EDIFICIOS Y LOCALES</t>
  </si>
  <si>
    <t>19999</t>
  </si>
  <si>
    <t>OTROS SERV. NO ESPECIFICADOS</t>
  </si>
  <si>
    <t>20101</t>
  </si>
  <si>
    <t>COMBUSTIBLE LUBRICANTES</t>
  </si>
  <si>
    <t>20102</t>
  </si>
  <si>
    <t>PROD FARMAC Y MEDICINALES</t>
  </si>
  <si>
    <t>20104</t>
  </si>
  <si>
    <t>TINTAS PINTURAS Y DILUYENTES</t>
  </si>
  <si>
    <t>20199</t>
  </si>
  <si>
    <t>OTROS PRODUCTOS QUIMICOS</t>
  </si>
  <si>
    <t>20301</t>
  </si>
  <si>
    <t>METALICOS</t>
  </si>
  <si>
    <t>20304</t>
  </si>
  <si>
    <t>ELECT TELEF Y COMPUTO</t>
  </si>
  <si>
    <t>20399</t>
  </si>
  <si>
    <t>OTROS PRODUCTOS</t>
  </si>
  <si>
    <t>20401</t>
  </si>
  <si>
    <t>HERRAMIENTAS E INSTRUMENTOS</t>
  </si>
  <si>
    <t>20402</t>
  </si>
  <si>
    <t>REPUESTOS Y ACCESORIOS</t>
  </si>
  <si>
    <t>29901</t>
  </si>
  <si>
    <t>UTILES, MATER OFIC COMPUTO</t>
  </si>
  <si>
    <t>29902</t>
  </si>
  <si>
    <t>UTIL MAT MEDIC HOSP E INVESTIG</t>
  </si>
  <si>
    <t>29904</t>
  </si>
  <si>
    <t>TEXTILES Y VESTUARIO</t>
  </si>
  <si>
    <t>29905</t>
  </si>
  <si>
    <t>UTIL.Y MATER LIMPIEZA</t>
  </si>
  <si>
    <t>29999</t>
  </si>
  <si>
    <t>OTROS UTILES. MAT Y SUMINISTROS</t>
  </si>
  <si>
    <t>50101</t>
  </si>
  <si>
    <t>MAQ Y EQUIPO Y MOBILIARIO</t>
  </si>
  <si>
    <t>50102</t>
  </si>
  <si>
    <t>EQUIPO DE TRANSPORTE</t>
  </si>
  <si>
    <t>50103</t>
  </si>
  <si>
    <t>EQUIPO DE COMUNICACIÓN</t>
  </si>
  <si>
    <t>50104</t>
  </si>
  <si>
    <t>EQUIPO Y MOBILIARIO DE OFICINA</t>
  </si>
  <si>
    <t>50105</t>
  </si>
  <si>
    <t>EQUIPO Y PROG.DE COMPUTO</t>
  </si>
  <si>
    <t>50106</t>
  </si>
  <si>
    <t>EQ SANIT.LABORAT E INVESTIG.</t>
  </si>
  <si>
    <t>50107</t>
  </si>
  <si>
    <t>EQ Y MOB EDUC.DEP Y RECREAT.</t>
  </si>
  <si>
    <t>50199</t>
  </si>
  <si>
    <t>MAQUINARIA Y EQUIPO DIVERSO</t>
  </si>
  <si>
    <t>50201</t>
  </si>
  <si>
    <t>EDIFICIOS</t>
  </si>
  <si>
    <t>50202</t>
  </si>
  <si>
    <t>VIAS DE COMUNICACIÓN TERRESTRE</t>
  </si>
  <si>
    <t>50207</t>
  </si>
  <si>
    <t>INSTALACIONES</t>
  </si>
  <si>
    <t>50299</t>
  </si>
  <si>
    <t>OTRAS CONSTRUCCIONES Y MEJORAS</t>
  </si>
  <si>
    <t>59903</t>
  </si>
  <si>
    <t>BIENES INTANGIBLES</t>
  </si>
  <si>
    <t>60202</t>
  </si>
  <si>
    <t>BECAS A TERCERAS PERSONAS</t>
  </si>
  <si>
    <t>60301</t>
  </si>
  <si>
    <t>PRESTACIONES LEGALES</t>
  </si>
  <si>
    <t>60401</t>
  </si>
  <si>
    <t>TRANSF.CORR A ASOCIACIONES</t>
  </si>
  <si>
    <t>9 02 01</t>
  </si>
  <si>
    <t>SUMAS LIBRES SIN ASIGNACIÓN PRESUPUESTARIA</t>
  </si>
  <si>
    <t>TOTAL</t>
  </si>
  <si>
    <t>Superávit Específico 2020</t>
  </si>
  <si>
    <t>20306</t>
  </si>
  <si>
    <t>MATERIALES Y PRODUCTOS PLÁSTICOS</t>
  </si>
  <si>
    <t>9 02 02</t>
  </si>
  <si>
    <t>SUMAS C/DESTI SIN ASIGNACIÓN PRESUPUESTARIA</t>
  </si>
  <si>
    <t>PRESUPUESTO EXTRAORDINARIO No.1-2021</t>
  </si>
  <si>
    <t>ORIGEN Y APLICACIÓN DE LOS RECURSOS NETO</t>
  </si>
  <si>
    <t>(cifras en miles colones)</t>
  </si>
  <si>
    <t>ORIGEN DE LOS RECURSOS</t>
  </si>
  <si>
    <t>ORIGEN GENERAL</t>
  </si>
  <si>
    <t>ORIGEN ESPECIFICO</t>
  </si>
  <si>
    <t>APLICACIÓN DE LOS RECURSOS</t>
  </si>
  <si>
    <t>1.</t>
  </si>
  <si>
    <t>INGRESOS CORRIENTES</t>
  </si>
  <si>
    <t>1.3</t>
  </si>
  <si>
    <t>INGRESOS  NO  TRIBUTARIOS</t>
  </si>
  <si>
    <t>1.00.00</t>
  </si>
  <si>
    <t>SERVICIOS</t>
  </si>
  <si>
    <t>2.00.00</t>
  </si>
  <si>
    <t>MATERIALES</t>
  </si>
  <si>
    <t>5.00.00</t>
  </si>
  <si>
    <t>BIENES DURADEROS</t>
  </si>
  <si>
    <t>6.00.00</t>
  </si>
  <si>
    <t>TRANSFERENCIAS CORRIENTES</t>
  </si>
  <si>
    <t>1.4</t>
  </si>
  <si>
    <t>TRANSFERENCIAS  CORRIENTES</t>
  </si>
  <si>
    <t>1.4.1</t>
  </si>
  <si>
    <t>TRANSFERENCIAS CORRIENTES SECTOR PUBLICO</t>
  </si>
  <si>
    <t>0.00.00</t>
  </si>
  <si>
    <t>REMUNERACIONES</t>
  </si>
  <si>
    <t>1.4.1.1</t>
  </si>
  <si>
    <t>DEL  GOBIERNO  CENTRAL</t>
  </si>
  <si>
    <t>1.4.1.1.01</t>
  </si>
  <si>
    <t>FDO. ESPEC. FINANC. EDUC. SUP. (FEES)</t>
  </si>
  <si>
    <t>1.4.1.1.05</t>
  </si>
  <si>
    <t>MINISTERIO DE HACIENDA</t>
  </si>
  <si>
    <t>Subtotal Gobierno Central</t>
  </si>
  <si>
    <t>Total egresos Gobierno Central</t>
  </si>
  <si>
    <t>1.4.1.2</t>
  </si>
  <si>
    <t>1.4.1.2.01</t>
  </si>
  <si>
    <t>APORTE LEY NACIONAL DE EMERGENCIAS No. 8488</t>
  </si>
  <si>
    <t>1.4.1.2.03</t>
  </si>
  <si>
    <t>COMISION NAC. PREV. RIESGO Y EMERGENCIA</t>
  </si>
  <si>
    <t>Subtotal Tranf corr. De organos descon.</t>
  </si>
  <si>
    <t>Total egresos Tranf corr. De organos descon.</t>
  </si>
  <si>
    <t>1.4.1.3</t>
  </si>
  <si>
    <t>1.4.1.3.01</t>
  </si>
  <si>
    <t>CONICIT</t>
  </si>
  <si>
    <t>1.4.1.3.03</t>
  </si>
  <si>
    <t>CONSEJO NACIONAL DE RECTORES</t>
  </si>
  <si>
    <t>Subtotal Tranf corr. De inst. descon no empre</t>
  </si>
  <si>
    <t>Total egresos Tranf corr. De inst. descon no empre</t>
  </si>
  <si>
    <t>1.4.1.6</t>
  </si>
  <si>
    <t>1.4.1.6.01</t>
  </si>
  <si>
    <t>BANCO NACIONAL</t>
  </si>
  <si>
    <t>Subtotal Tranf corr. De empresas publicas financ</t>
  </si>
  <si>
    <t>Total egresos Tranf corr. De empresas publicas financ</t>
  </si>
  <si>
    <t>1.4.3</t>
  </si>
  <si>
    <t>1.4.3.1</t>
  </si>
  <si>
    <t>TRANS CORRIENTES ORGANISMOS INTERNACIONALES</t>
  </si>
  <si>
    <t>1.4.3.9</t>
  </si>
  <si>
    <t>OTRAS TRANSFER. CORR. DEL SEC. EXTERNO</t>
  </si>
  <si>
    <t>Subtotal transfe corr del sector externo</t>
  </si>
  <si>
    <t>Total egresos Tranf corr. Sector externo</t>
  </si>
  <si>
    <t>3.</t>
  </si>
  <si>
    <t>FINANCIAMIENTO</t>
  </si>
  <si>
    <t>3.3.0</t>
  </si>
  <si>
    <t>RECURSOS VIGENTES ANTERIORES</t>
  </si>
  <si>
    <t>3.3.1</t>
  </si>
  <si>
    <t>3.3.2</t>
  </si>
  <si>
    <t>9.00.00</t>
  </si>
  <si>
    <t>CUENTAS ESPECIALES</t>
  </si>
  <si>
    <t>Subtotal  Recursos Vigentes Anteriores</t>
  </si>
  <si>
    <t>Total de egresos de Recur Vig Ant</t>
  </si>
  <si>
    <t>TOTAL  DEL ORIGEN</t>
  </si>
  <si>
    <t>TOTALES DE LA APLICACIÓN</t>
  </si>
  <si>
    <t>Subtotal Tranf corr. Del sector externo</t>
  </si>
  <si>
    <t>Origen y aplicación de recursos del superávit libre - Primer presupuesto extraordinario 2021</t>
  </si>
  <si>
    <t>Fondo</t>
  </si>
  <si>
    <t>ORIGEN</t>
  </si>
  <si>
    <t>APLICACIÓN</t>
  </si>
  <si>
    <t>Descripcion</t>
  </si>
  <si>
    <t>Partida</t>
  </si>
  <si>
    <t xml:space="preserve">Ley 5909 FEES </t>
  </si>
  <si>
    <t>3 3 1</t>
  </si>
  <si>
    <t>Superavit libre</t>
  </si>
  <si>
    <t>5 00 00</t>
  </si>
  <si>
    <t>Bienes duraderos</t>
  </si>
  <si>
    <t>Sub total Ley 5905 FEES</t>
  </si>
  <si>
    <t xml:space="preserve"> </t>
  </si>
  <si>
    <t xml:space="preserve">Fondo del Sistema </t>
  </si>
  <si>
    <t>Sub total Fondo del Sistema</t>
  </si>
  <si>
    <t>FEUNA</t>
  </si>
  <si>
    <t>Sub total FEUNA</t>
  </si>
  <si>
    <t>TTVE</t>
  </si>
  <si>
    <t>9 00 00</t>
  </si>
  <si>
    <t>Cuentas especiales</t>
  </si>
  <si>
    <t>Sub total TIMBRE TTVE</t>
  </si>
  <si>
    <t>Intereses superavit Vinculo Externo</t>
  </si>
  <si>
    <t>Sub total Intereses</t>
  </si>
  <si>
    <t>Producción</t>
  </si>
  <si>
    <t>Sub total Producción</t>
  </si>
  <si>
    <t>FEUNA Cuota de Bienestar Estudiantil</t>
  </si>
  <si>
    <t>Otros recursos corrientes de unidades VE</t>
  </si>
  <si>
    <t>Sub total Otros recursos corr</t>
  </si>
  <si>
    <t>CONARE</t>
  </si>
  <si>
    <t>Sub total CONARE</t>
  </si>
  <si>
    <t>FIDA</t>
  </si>
  <si>
    <t>Sub total FIDA</t>
  </si>
  <si>
    <t>TOTAL GENERAL</t>
  </si>
  <si>
    <t>Origen y aplicación de recursos del superávit específico - Primer presupuesto extraordinario 2021</t>
  </si>
  <si>
    <t>Convenios de Cooperación Externa</t>
  </si>
  <si>
    <t>3 3 2</t>
  </si>
  <si>
    <t>Superavit específico</t>
  </si>
  <si>
    <t>0 00 00</t>
  </si>
  <si>
    <t>Remuneraciones</t>
  </si>
  <si>
    <t>1 00 00</t>
  </si>
  <si>
    <t>Servicios</t>
  </si>
  <si>
    <t>2 00 00</t>
  </si>
  <si>
    <t>Materiales y suministros</t>
  </si>
  <si>
    <t>6 00 00</t>
  </si>
  <si>
    <t>Transferencias corrientes</t>
  </si>
  <si>
    <t>Sub total Convenios</t>
  </si>
  <si>
    <t>Ley de emergencia</t>
  </si>
  <si>
    <t>Sub total Ley de emergencias</t>
  </si>
  <si>
    <t>Ley de pesca</t>
  </si>
  <si>
    <t>Sub total LEY DE PESCA</t>
  </si>
  <si>
    <t>Timbre Topográfico</t>
  </si>
  <si>
    <t>Sub total TIMBRE TOPOGRAFICO</t>
  </si>
  <si>
    <t>Ley de Rentas propias</t>
  </si>
  <si>
    <t>Sub total Rentas Propias</t>
  </si>
  <si>
    <t>CUADRO  DE INGRESOS  NETO</t>
  </si>
  <si>
    <t>(cifras en miles colones )</t>
  </si>
  <si>
    <t>CÓDIGO</t>
  </si>
  <si>
    <t>DETALLE</t>
  </si>
  <si>
    <t>3.3</t>
  </si>
  <si>
    <t>TOTAL  INGRESOS NETOS</t>
  </si>
  <si>
    <t>CUADRO  DE INGRESOS  -  AUMENTOS</t>
  </si>
  <si>
    <t>en miles de colones</t>
  </si>
  <si>
    <t>CUADRO  DE INGRESOS  REBAJOS</t>
  </si>
  <si>
    <t>UNIVERSIDAD  NACIONAL</t>
  </si>
  <si>
    <t xml:space="preserve"> PRESUPUESTO DE EGRESOS NETO</t>
  </si>
  <si>
    <t>CONSOLIDADO GENERAL Y POR PROGRAMA</t>
  </si>
  <si>
    <t>(cifras en colones corrientes)</t>
  </si>
  <si>
    <t>COD.</t>
  </si>
  <si>
    <t>PARTIDA</t>
  </si>
  <si>
    <t>TOTAL PRESUPUESTO</t>
  </si>
  <si>
    <t>ACADEMICO</t>
  </si>
  <si>
    <t xml:space="preserve"> VIDA                  UNIVERSI TARIA</t>
  </si>
  <si>
    <t>ADMINISTRATIVO</t>
  </si>
  <si>
    <t>0 01 00</t>
  </si>
  <si>
    <t>REMUNERACIONES BASICAS</t>
  </si>
  <si>
    <t>0 01 01</t>
  </si>
  <si>
    <t>Sueldos para Cargos Fijos</t>
  </si>
  <si>
    <t>0 01 03</t>
  </si>
  <si>
    <t>Servicios Especiales</t>
  </si>
  <si>
    <t>0 01 05</t>
  </si>
  <si>
    <t>Suplencias</t>
  </si>
  <si>
    <t>0 02 00</t>
  </si>
  <si>
    <t>REMUNERACIONES EVENTUALES</t>
  </si>
  <si>
    <t>0 02 01</t>
  </si>
  <si>
    <t>Tiempo Extraordinario</t>
  </si>
  <si>
    <t>0 02 02</t>
  </si>
  <si>
    <t>Recargo de Funciones</t>
  </si>
  <si>
    <t>0 02 03</t>
  </si>
  <si>
    <t>Disponibilidad Laboral</t>
  </si>
  <si>
    <t>0 02 05</t>
  </si>
  <si>
    <t>Dietas</t>
  </si>
  <si>
    <t>0 03 00</t>
  </si>
  <si>
    <t>INCENTIVOS SALARIALES</t>
  </si>
  <si>
    <t>0 03 01</t>
  </si>
  <si>
    <t>Retribución por Años Servidos</t>
  </si>
  <si>
    <t>0 03 02</t>
  </si>
  <si>
    <t>Restricc. Al Ejerc. Liberal de la Profesión</t>
  </si>
  <si>
    <t>0 03 03</t>
  </si>
  <si>
    <t>Décimo Tercer Mes</t>
  </si>
  <si>
    <t>0 03 04</t>
  </si>
  <si>
    <t>Salario Escolar</t>
  </si>
  <si>
    <t>0 03 99</t>
  </si>
  <si>
    <t>Otros Incentivos Salariales</t>
  </si>
  <si>
    <t>0 04 00</t>
  </si>
  <si>
    <t>CONTRIB. PAT. A L DESARR Y SEG. SOCIAL</t>
  </si>
  <si>
    <t>0 04 01</t>
  </si>
  <si>
    <t>Contr. Patron. A Seguro de la Salud CCSS</t>
  </si>
  <si>
    <t>0 04 05</t>
  </si>
  <si>
    <t>Contr. Patron. A Banco Pop. Y Desar. Comunal</t>
  </si>
  <si>
    <t>0 05 00</t>
  </si>
  <si>
    <t>CONTRIB. PAT. FDS. PENSIONES Y OTR. DE CAPIT.</t>
  </si>
  <si>
    <t>0 05 01</t>
  </si>
  <si>
    <t>Caja Costarricense Seguro social</t>
  </si>
  <si>
    <t>0 05 02</t>
  </si>
  <si>
    <t>Aporte Patron. A Reg. Oblig. Pens. Complem.</t>
  </si>
  <si>
    <t>0 05 03</t>
  </si>
  <si>
    <t>Aporte Patron. A Fondo de Capital. Laboral.</t>
  </si>
  <si>
    <t>0 05 04</t>
  </si>
  <si>
    <t>fondos adm entes públicos</t>
  </si>
  <si>
    <t>0 05 05</t>
  </si>
  <si>
    <t>Fondos adm entes privados</t>
  </si>
  <si>
    <t>0 99 00</t>
  </si>
  <si>
    <t>OTRAS REMUNERACIONES</t>
  </si>
  <si>
    <t>0 99 99</t>
  </si>
  <si>
    <t>Otras Remuneraciones</t>
  </si>
  <si>
    <t>1 01 00</t>
  </si>
  <si>
    <t>ALQUILERES</t>
  </si>
  <si>
    <t>1 01 01</t>
  </si>
  <si>
    <t>Alquiler de Edificios Locales y Terrenos</t>
  </si>
  <si>
    <t>1 01 02</t>
  </si>
  <si>
    <t>Alquiler de Maquinaria, Equipo y Mobliliario</t>
  </si>
  <si>
    <t>1 01 03</t>
  </si>
  <si>
    <t>Alquiler de Equipo de Cómputo</t>
  </si>
  <si>
    <t>1 01 04</t>
  </si>
  <si>
    <t>Alquiler y Derechos Para Telecomunicaciones</t>
  </si>
  <si>
    <t>1 01 99</t>
  </si>
  <si>
    <t>Otros Alquileres</t>
  </si>
  <si>
    <t>1 02 00</t>
  </si>
  <si>
    <t>SERVICIOS BASICOS</t>
  </si>
  <si>
    <t>1 02 01</t>
  </si>
  <si>
    <t xml:space="preserve">Servicio de Agua y Alcantarillados </t>
  </si>
  <si>
    <t>1 02 02</t>
  </si>
  <si>
    <t>Servicio de Energía Eléctrica</t>
  </si>
  <si>
    <t>1 02 03</t>
  </si>
  <si>
    <t xml:space="preserve">Servicio de Correo </t>
  </si>
  <si>
    <t>1 02 04</t>
  </si>
  <si>
    <t>Servicio de Telecomunicaciones</t>
  </si>
  <si>
    <t>1 02 99</t>
  </si>
  <si>
    <t>Otros Servicios Básicos</t>
  </si>
  <si>
    <t>1 03 00</t>
  </si>
  <si>
    <t>SERVICIOS COMERCIALES Y FINANCIEROS</t>
  </si>
  <si>
    <t>1 03 01</t>
  </si>
  <si>
    <t>Información</t>
  </si>
  <si>
    <t>1 03 02</t>
  </si>
  <si>
    <t>Publicidad y propaganda</t>
  </si>
  <si>
    <t>1 03 03</t>
  </si>
  <si>
    <t>Impresión, Encuadernación y Otros</t>
  </si>
  <si>
    <t>1 03 04</t>
  </si>
  <si>
    <t xml:space="preserve">Transporte de Bienes </t>
  </si>
  <si>
    <t>1 03 05</t>
  </si>
  <si>
    <t>Transportes Aduaneros</t>
  </si>
  <si>
    <t>1 03 06</t>
  </si>
  <si>
    <t>Comis. Y Gastos por Serv. Financ. Y Comerc.</t>
  </si>
  <si>
    <t>1 03 07</t>
  </si>
  <si>
    <t>Servs de Transport. Elect. De Informac.</t>
  </si>
  <si>
    <t>1 04 00</t>
  </si>
  <si>
    <t xml:space="preserve">SERVICIOS DE GESTION Y APOYO </t>
  </si>
  <si>
    <t>1 04 01</t>
  </si>
  <si>
    <t>Servicios Médicos y de Laboratorio</t>
  </si>
  <si>
    <t>1 04 02</t>
  </si>
  <si>
    <t xml:space="preserve">Servicios Jurídicos </t>
  </si>
  <si>
    <t>1 04 03</t>
  </si>
  <si>
    <t>Servicios de Ingenieria</t>
  </si>
  <si>
    <t>1 04 04</t>
  </si>
  <si>
    <t>Servicios en Ciencias Económicas y Sociales</t>
  </si>
  <si>
    <t>1 04 05</t>
  </si>
  <si>
    <t>Serv. De desarrollo de Sist. Informáticos</t>
  </si>
  <si>
    <t>1 04 06</t>
  </si>
  <si>
    <t xml:space="preserve">Servicios Generales </t>
  </si>
  <si>
    <t>1 04 99</t>
  </si>
  <si>
    <t>Otros Servicios de Gestón y Apoyo</t>
  </si>
  <si>
    <t>1 05 00</t>
  </si>
  <si>
    <t xml:space="preserve">GASTOS DE VIAJE Y TRANSPORTE </t>
  </si>
  <si>
    <t>1 05 01</t>
  </si>
  <si>
    <t>Transporte Dentro del País</t>
  </si>
  <si>
    <t>1 05 02</t>
  </si>
  <si>
    <t>Viaticos Dentro del País</t>
  </si>
  <si>
    <t>1 05 03</t>
  </si>
  <si>
    <t>Transporte en el Exterior</t>
  </si>
  <si>
    <t>1 05 04</t>
  </si>
  <si>
    <t>Viaticos en el Exterior</t>
  </si>
  <si>
    <t>1 06 00</t>
  </si>
  <si>
    <t>SEGUROS, REASEGUROS Y OTRAS OBLIGAC.</t>
  </si>
  <si>
    <t>1 06 01</t>
  </si>
  <si>
    <t>Seguros</t>
  </si>
  <si>
    <t>1 07 00</t>
  </si>
  <si>
    <t>CAPACITACIÓN Y PROTOCOLO</t>
  </si>
  <si>
    <t>1 07 01</t>
  </si>
  <si>
    <t xml:space="preserve">Actividades de Capacitación </t>
  </si>
  <si>
    <t>1 07 02</t>
  </si>
  <si>
    <t xml:space="preserve">Actividades Protocolarias y Sociales </t>
  </si>
  <si>
    <t>1 07 03</t>
  </si>
  <si>
    <t>Gastos de Representación Institucional</t>
  </si>
  <si>
    <t>1 08 00</t>
  </si>
  <si>
    <t>MANTENIMIENTO REPARACION</t>
  </si>
  <si>
    <t xml:space="preserve">1 08 01 </t>
  </si>
  <si>
    <t>Mantenimiento de Edificios y Locales</t>
  </si>
  <si>
    <t>1 08 02</t>
  </si>
  <si>
    <t>Mamtenimiento de Vias de Comunicación</t>
  </si>
  <si>
    <t>1 08 03</t>
  </si>
  <si>
    <t>Mantenimiento de Instalaciones y Otras obras</t>
  </si>
  <si>
    <t>1 08 04</t>
  </si>
  <si>
    <t>Mantenim.y Repar. De Maq. Y Equipo Produc.</t>
  </si>
  <si>
    <t>1 08 05</t>
  </si>
  <si>
    <t>Manten. Y Repar. De Equipo de Transporte</t>
  </si>
  <si>
    <t>1 08 06</t>
  </si>
  <si>
    <t>Manten. Y Repar. De Equipo de Comunicación</t>
  </si>
  <si>
    <t>1 08 07</t>
  </si>
  <si>
    <t>Mantenim. y Repar. De Equipo y Mobil. Oficina</t>
  </si>
  <si>
    <t>1 08 08</t>
  </si>
  <si>
    <t>Manten. Y Repar. De Equipo de Comp. Y Sist.</t>
  </si>
  <si>
    <t>1 08 99</t>
  </si>
  <si>
    <t>Manten. Y Repar. De Otros equipos.</t>
  </si>
  <si>
    <t>1 99 00</t>
  </si>
  <si>
    <t>SERVICIOS DIVERSOS</t>
  </si>
  <si>
    <t>1 99 02</t>
  </si>
  <si>
    <t xml:space="preserve">Intereses Moratorios y Multas </t>
  </si>
  <si>
    <t>1 99 99</t>
  </si>
  <si>
    <t>Otros Servicios No Especificados</t>
  </si>
  <si>
    <t>MATERIALES Y SUMINISTROS</t>
  </si>
  <si>
    <t>2 01 00</t>
  </si>
  <si>
    <t>PRODUCTOS QUIMICOS Y CONEXOS</t>
  </si>
  <si>
    <t>2 01 01</t>
  </si>
  <si>
    <t>Combustibles y Lubricantes</t>
  </si>
  <si>
    <t>2 01 02</t>
  </si>
  <si>
    <t>Productos Farmacéuticos y Medicinales</t>
  </si>
  <si>
    <t>2 01 03</t>
  </si>
  <si>
    <t>Productos Veterinarios</t>
  </si>
  <si>
    <t>2 01 04</t>
  </si>
  <si>
    <t>Tintas, Pinturas y Diluyentes</t>
  </si>
  <si>
    <t>2 01 99</t>
  </si>
  <si>
    <t>Otros Productos Quimicos</t>
  </si>
  <si>
    <t>2 02 00</t>
  </si>
  <si>
    <t>ALIMENTOS Y PRODUCTOS AGROPECUARIOS</t>
  </si>
  <si>
    <t>2 02 01</t>
  </si>
  <si>
    <t>Productos Pecuarios y Otras Especies</t>
  </si>
  <si>
    <t>2 02 02</t>
  </si>
  <si>
    <t>Productos Agroforestales</t>
  </si>
  <si>
    <t>2 02 03</t>
  </si>
  <si>
    <t xml:space="preserve">Alimentos y Bebidas </t>
  </si>
  <si>
    <t>2 02 04</t>
  </si>
  <si>
    <t xml:space="preserve">Alimentos Para Animales </t>
  </si>
  <si>
    <t>2 03 00</t>
  </si>
  <si>
    <t>MATER.Y PROD. DE USO EN CONST. Y MANT.</t>
  </si>
  <si>
    <t>2 03 01</t>
  </si>
  <si>
    <t>Materiales y Productos Metálicos</t>
  </si>
  <si>
    <t>2 03 02</t>
  </si>
  <si>
    <t>Mater. y Prod. Minerales y Asfált. y Derivados</t>
  </si>
  <si>
    <t>2 03 03</t>
  </si>
  <si>
    <t xml:space="preserve">Madera y Sus Derivados </t>
  </si>
  <si>
    <t>2 03 04</t>
  </si>
  <si>
    <t>Materiales y Prod. Elect. Telef. Y de Cómputo</t>
  </si>
  <si>
    <t>2 03 05</t>
  </si>
  <si>
    <t>Materiales y Productos de Vidrio</t>
  </si>
  <si>
    <t>2 03 06</t>
  </si>
  <si>
    <t>materiales y Productos de Plástico</t>
  </si>
  <si>
    <t>2 03 99</t>
  </si>
  <si>
    <t>Otros Mater. Y Prod de Uso en la Construcción</t>
  </si>
  <si>
    <t>2 04 00</t>
  </si>
  <si>
    <t xml:space="preserve">HERRAMIENTAS, REPUESTOS Y ACCESORIOS </t>
  </si>
  <si>
    <t>2 04 01</t>
  </si>
  <si>
    <t xml:space="preserve">Herramientas e Instrumentos </t>
  </si>
  <si>
    <t>2 04 02</t>
  </si>
  <si>
    <t xml:space="preserve">Repuestos y Accesorios </t>
  </si>
  <si>
    <t>2 05 00</t>
  </si>
  <si>
    <t>BIENESP/LA PROD Y COMERCIALIZ.</t>
  </si>
  <si>
    <t>2 05 01</t>
  </si>
  <si>
    <t>Materia Prima</t>
  </si>
  <si>
    <t xml:space="preserve">2 05 02 </t>
  </si>
  <si>
    <t>Productos terminados</t>
  </si>
  <si>
    <t>2 05 99</t>
  </si>
  <si>
    <t>Otros bienes para la producción</t>
  </si>
  <si>
    <t>2 99 00</t>
  </si>
  <si>
    <t>UTILES, MATERIALES Y SUMINIST. DIVERSOS</t>
  </si>
  <si>
    <t>2 99 01</t>
  </si>
  <si>
    <t xml:space="preserve">Utiles y Materiales de Oficina y Cómputo </t>
  </si>
  <si>
    <t>2 99 02</t>
  </si>
  <si>
    <t xml:space="preserve">Utiles y Material Médico, Hospital. y de Invest. </t>
  </si>
  <si>
    <t>2 99 03</t>
  </si>
  <si>
    <t>Productos de Papel, Cartón e Impresos</t>
  </si>
  <si>
    <t>2 99 04</t>
  </si>
  <si>
    <t xml:space="preserve">Textiles y Vestuarios </t>
  </si>
  <si>
    <t>2 99 05</t>
  </si>
  <si>
    <t>Utiles y Materiales de Limpieza</t>
  </si>
  <si>
    <t>2 99 06</t>
  </si>
  <si>
    <t>Utiles y Materiales de Resguardo y Seguridad</t>
  </si>
  <si>
    <t>2 99 07</t>
  </si>
  <si>
    <t xml:space="preserve">Utiles y Materiales de Cocina y Comedor </t>
  </si>
  <si>
    <t>2 99 99</t>
  </si>
  <si>
    <t>Otros Utiles, Materiales y Suministros Diversos</t>
  </si>
  <si>
    <t>3 00 00</t>
  </si>
  <si>
    <t xml:space="preserve">INTERESES Y COMISIONES </t>
  </si>
  <si>
    <t>3 02 00</t>
  </si>
  <si>
    <t>INTERESES SOBRE PRESTAMOS</t>
  </si>
  <si>
    <t>3 02 06</t>
  </si>
  <si>
    <t>Inter instituc public financi</t>
  </si>
  <si>
    <t>3 04 00</t>
  </si>
  <si>
    <t>COMISIONES Y OTROS GASTOS</t>
  </si>
  <si>
    <t>3 04 05</t>
  </si>
  <si>
    <t>Diferencias Tipo de Cambio</t>
  </si>
  <si>
    <t>4 00 00</t>
  </si>
  <si>
    <t>ACTIVOS FINANCIEROS</t>
  </si>
  <si>
    <t>4 01 00</t>
  </si>
  <si>
    <t>PRESTAMOS</t>
  </si>
  <si>
    <t>4 01 07</t>
  </si>
  <si>
    <t>Prestamos Al Sector Privado</t>
  </si>
  <si>
    <t>5 01 00</t>
  </si>
  <si>
    <t>MAQUINARIA, EQUIPO Y MOBILIARIO</t>
  </si>
  <si>
    <t>5 01 01</t>
  </si>
  <si>
    <t>Maquinaria y Equipo para la Producción</t>
  </si>
  <si>
    <t>5 01 02</t>
  </si>
  <si>
    <t xml:space="preserve">Equipo de Transporte </t>
  </si>
  <si>
    <t>5 01 03</t>
  </si>
  <si>
    <t xml:space="preserve">Equipo de Comunicación </t>
  </si>
  <si>
    <t xml:space="preserve">5 01 04 </t>
  </si>
  <si>
    <t>Equipo y Mobiliario de Oficina</t>
  </si>
  <si>
    <t>5 01 05</t>
  </si>
  <si>
    <t xml:space="preserve">Equipo y Programas de Cómputo </t>
  </si>
  <si>
    <t>5 01 06</t>
  </si>
  <si>
    <t>Equipo Sanitario de Laboratorio e Investigación</t>
  </si>
  <si>
    <t>5 01 07</t>
  </si>
  <si>
    <t>Equipo y Mobil. Educac., Deportivo y Recreativo</t>
  </si>
  <si>
    <t>5 01 99</t>
  </si>
  <si>
    <t xml:space="preserve">Maquinaria y Equipo Diverso </t>
  </si>
  <si>
    <t>5 02 00</t>
  </si>
  <si>
    <t xml:space="preserve">CONSTRUCCIONES, ADICIONES Y MEJORAS </t>
  </si>
  <si>
    <t>5 02 01</t>
  </si>
  <si>
    <t xml:space="preserve">Edificios </t>
  </si>
  <si>
    <t>5 02 02</t>
  </si>
  <si>
    <t>Vias de Comunicación Terrestre</t>
  </si>
  <si>
    <t>5 02 06</t>
  </si>
  <si>
    <t xml:space="preserve">Obras Urbanísticas </t>
  </si>
  <si>
    <t>5 02 07</t>
  </si>
  <si>
    <t xml:space="preserve">Instalaciones </t>
  </si>
  <si>
    <t>5 02 99</t>
  </si>
  <si>
    <t xml:space="preserve">Otras Construc., Adiciones y Mejoras </t>
  </si>
  <si>
    <t>5 03 00</t>
  </si>
  <si>
    <t>BIENES PREEXISTENTES</t>
  </si>
  <si>
    <t>5 03 01</t>
  </si>
  <si>
    <t>Terrenos</t>
  </si>
  <si>
    <t>5 03 02</t>
  </si>
  <si>
    <t>Edificios preexistentes</t>
  </si>
  <si>
    <t>5 99 00</t>
  </si>
  <si>
    <t xml:space="preserve">BIENES DURADEROS DIVERSOS </t>
  </si>
  <si>
    <t>5 99 01</t>
  </si>
  <si>
    <t>Semovientes</t>
  </si>
  <si>
    <t>5 99 03</t>
  </si>
  <si>
    <t>Bienes Intangibles</t>
  </si>
  <si>
    <t>5 99 99</t>
  </si>
  <si>
    <t>Otros Bienes Duraderos</t>
  </si>
  <si>
    <t xml:space="preserve">TRANSFERENCIAS CORRIENTES </t>
  </si>
  <si>
    <t>6 01 00</t>
  </si>
  <si>
    <t>TRANSFER. CORRIENTES SECTOR PUBLICO</t>
  </si>
  <si>
    <t>6 01 03</t>
  </si>
  <si>
    <t>Transf. Ctes. Inst. Descentr. no Empresariales</t>
  </si>
  <si>
    <t>6 01 05</t>
  </si>
  <si>
    <t>Transfer. Corrientes Empr. Public. No Financ.</t>
  </si>
  <si>
    <t>6 02 00</t>
  </si>
  <si>
    <t xml:space="preserve">TRANSFERENCIAS CORRIENTES A PERSONAS </t>
  </si>
  <si>
    <t>6 02 01</t>
  </si>
  <si>
    <t xml:space="preserve">Becas a Funcionarios </t>
  </si>
  <si>
    <t>6 02 02</t>
  </si>
  <si>
    <t>Becas a Terceras Personas</t>
  </si>
  <si>
    <t>6 02 03</t>
  </si>
  <si>
    <t xml:space="preserve">Ayudas a Funcionarios </t>
  </si>
  <si>
    <t>6 02 99</t>
  </si>
  <si>
    <t xml:space="preserve">Otras Transferencias a Personas </t>
  </si>
  <si>
    <t>6 03 00</t>
  </si>
  <si>
    <t xml:space="preserve">PRESTACIONES </t>
  </si>
  <si>
    <t xml:space="preserve">6 03 01 </t>
  </si>
  <si>
    <t>Prestaciones Legales</t>
  </si>
  <si>
    <t>6 04 00</t>
  </si>
  <si>
    <t xml:space="preserve">TRANSF. CORR. A EMP. PRIV. SIN FINES LUCRO </t>
  </si>
  <si>
    <t>6 04 01</t>
  </si>
  <si>
    <t xml:space="preserve">Transferencias Corrientes a Asociaciones </t>
  </si>
  <si>
    <t>6 04 02</t>
  </si>
  <si>
    <t>Transferencias corrientes fundaciones</t>
  </si>
  <si>
    <t>6 04 03</t>
  </si>
  <si>
    <t>Transf. Corrientes a Cooperativas</t>
  </si>
  <si>
    <t>6 04 04</t>
  </si>
  <si>
    <t>Transf. Corr. A Otras Entidades Sin Fines Lucrativos</t>
  </si>
  <si>
    <t>6 05 00</t>
  </si>
  <si>
    <t xml:space="preserve">TRANSFER. CORRIENTES. A EMPRESAS PRIVADAS </t>
  </si>
  <si>
    <t>6 05 01</t>
  </si>
  <si>
    <t xml:space="preserve">Transfer Corrientes a Empresas Privadas  </t>
  </si>
  <si>
    <t>6 06 00</t>
  </si>
  <si>
    <t>OTRAS TRANSFER. CORRIENT. SECTOR PRIVADO</t>
  </si>
  <si>
    <t>6 06 01</t>
  </si>
  <si>
    <t>Indemnizaciones</t>
  </si>
  <si>
    <t>6 07 00</t>
  </si>
  <si>
    <t>TRANSFER. CORRIENTES AL SECTOR EXTERNO</t>
  </si>
  <si>
    <t>6 07 01</t>
  </si>
  <si>
    <t xml:space="preserve">Transfer. Corrientes Organismos Internacionales </t>
  </si>
  <si>
    <t>6 07 02</t>
  </si>
  <si>
    <t>Otras transf. Corrientes Sector externo</t>
  </si>
  <si>
    <t>8 00 00</t>
  </si>
  <si>
    <t>AMORTIZACION</t>
  </si>
  <si>
    <t>8 02 00</t>
  </si>
  <si>
    <t>AMORTIZACION DE PRESTAMOS</t>
  </si>
  <si>
    <t>8 02 06</t>
  </si>
  <si>
    <t xml:space="preserve">Amortiz. de Prestamos Inst. Public. Financieras </t>
  </si>
  <si>
    <t>9 02 00</t>
  </si>
  <si>
    <t>SUMAS SIN ASIGNACION PRESUPUESTARIA</t>
  </si>
  <si>
    <t>Sumas Libres Sin Asignación Presupuestaria</t>
  </si>
  <si>
    <t>Sum c/Destin Esp Sin Asig Presup</t>
  </si>
  <si>
    <t xml:space="preserve">TOTAL EGRESOS </t>
  </si>
  <si>
    <t>VICERRECTORIA DE ADMINISTRACIÓN</t>
  </si>
  <si>
    <t>PROGRAMA DE GESTIÓN FINANCIERA</t>
  </si>
  <si>
    <t xml:space="preserve">CONSOLIDADO GENERAL Y POR PROGRAMA - NETO </t>
  </si>
  <si>
    <t xml:space="preserve"> VIDA UNIVERSITARIA</t>
  </si>
  <si>
    <t xml:space="preserve"> PRESUPUESTO DE EGRESOS AUMENTOS</t>
  </si>
  <si>
    <t>Sumas libres  Sin Asignación Presupuestaria</t>
  </si>
  <si>
    <t>antes</t>
  </si>
  <si>
    <t>aumento</t>
  </si>
  <si>
    <t>PRESUPUESTO DE EGRESOS AUMENTOS</t>
  </si>
  <si>
    <t xml:space="preserve"> PRESUPUESTO DE EGRESOS REBAJOS</t>
  </si>
  <si>
    <t>PRESUPUESTO DE EGRESOS REBAJOS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</si>
</sst>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\-??_);_(@_)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b/>
      <sz val="10"/>
      <color theme="0"/>
      <name val="Calibri"/>
      <family val="2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ourier"/>
      <family val="3"/>
    </font>
    <font>
      <b/>
      <i/>
      <sz val="1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 Light"/>
      <family val="1"/>
      <scheme val="major"/>
    </font>
    <font>
      <sz val="9"/>
      <name val="Calibri Light"/>
      <family val="1"/>
      <scheme val="major"/>
    </font>
    <font>
      <b/>
      <sz val="9"/>
      <color theme="0"/>
      <name val="Calibri Light"/>
      <family val="1"/>
      <scheme val="maj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7" fillId="0" borderId="0" applyFill="0" applyBorder="0" applyAlignment="0" applyProtection="0"/>
    <xf numFmtId="39" fontId="14" fillId="0" borderId="0"/>
    <xf numFmtId="0" fontId="7" fillId="0" borderId="0"/>
    <xf numFmtId="43" fontId="7" fillId="0" borderId="0" applyFont="0" applyFill="0" applyBorder="0" applyAlignment="0" applyProtection="0"/>
  </cellStyleXfs>
  <cellXfs count="24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0" fontId="4" fillId="0" borderId="1" xfId="0" applyFont="1" applyBorder="1"/>
    <xf numFmtId="0" fontId="6" fillId="2" borderId="1" xfId="0" applyFont="1" applyFill="1" applyBorder="1"/>
    <xf numFmtId="4" fontId="6" fillId="2" borderId="1" xfId="0" applyNumberFormat="1" applyFont="1" applyFill="1" applyBorder="1"/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4" fontId="9" fillId="0" borderId="1" xfId="0" applyNumberFormat="1" applyFont="1" applyBorder="1"/>
    <xf numFmtId="0" fontId="8" fillId="2" borderId="1" xfId="0" applyFont="1" applyFill="1" applyBorder="1"/>
    <xf numFmtId="4" fontId="8" fillId="2" borderId="1" xfId="0" applyNumberFormat="1" applyFont="1" applyFill="1" applyBorder="1"/>
    <xf numFmtId="0" fontId="7" fillId="0" borderId="0" xfId="0" applyFont="1" applyAlignment="1"/>
    <xf numFmtId="49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center"/>
    </xf>
    <xf numFmtId="4" fontId="4" fillId="0" borderId="3" xfId="0" applyNumberFormat="1" applyFont="1" applyBorder="1"/>
    <xf numFmtId="49" fontId="11" fillId="4" borderId="1" xfId="0" applyNumberFormat="1" applyFont="1" applyFill="1" applyBorder="1"/>
    <xf numFmtId="0" fontId="11" fillId="4" borderId="1" xfId="0" applyFont="1" applyFill="1" applyBorder="1"/>
    <xf numFmtId="4" fontId="5" fillId="4" borderId="1" xfId="0" applyNumberFormat="1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4" fontId="5" fillId="5" borderId="5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" fontId="5" fillId="5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/>
    <xf numFmtId="0" fontId="4" fillId="0" borderId="11" xfId="0" applyFont="1" applyBorder="1"/>
    <xf numFmtId="165" fontId="4" fillId="5" borderId="12" xfId="0" applyNumberFormat="1" applyFont="1" applyFill="1" applyBorder="1"/>
    <xf numFmtId="165" fontId="12" fillId="0" borderId="13" xfId="0" applyNumberFormat="1" applyFont="1" applyBorder="1"/>
    <xf numFmtId="4" fontId="4" fillId="0" borderId="11" xfId="0" applyNumberFormat="1" applyFont="1" applyBorder="1"/>
    <xf numFmtId="49" fontId="12" fillId="0" borderId="10" xfId="0" applyNumberFormat="1" applyFont="1" applyBorder="1" applyAlignment="1">
      <alignment horizontal="left"/>
    </xf>
    <xf numFmtId="4" fontId="12" fillId="0" borderId="3" xfId="0" quotePrefix="1" applyNumberFormat="1" applyFont="1" applyBorder="1" applyAlignment="1">
      <alignment horizontal="left"/>
    </xf>
    <xf numFmtId="4" fontId="12" fillId="0" borderId="3" xfId="0" applyNumberFormat="1" applyFont="1" applyBorder="1"/>
    <xf numFmtId="165" fontId="4" fillId="5" borderId="3" xfId="0" applyNumberFormat="1" applyFont="1" applyFill="1" applyBorder="1"/>
    <xf numFmtId="165" fontId="12" fillId="0" borderId="0" xfId="0" applyNumberFormat="1" applyFont="1"/>
    <xf numFmtId="0" fontId="4" fillId="0" borderId="3" xfId="0" applyFont="1" applyBorder="1"/>
    <xf numFmtId="4" fontId="4" fillId="0" borderId="13" xfId="0" applyNumberFormat="1" applyFont="1" applyBorder="1"/>
    <xf numFmtId="4" fontId="12" fillId="0" borderId="3" xfId="0" applyNumberFormat="1" applyFont="1" applyBorder="1" applyAlignment="1">
      <alignment horizontal="left"/>
    </xf>
    <xf numFmtId="49" fontId="12" fillId="6" borderId="10" xfId="0" applyNumberFormat="1" applyFont="1" applyFill="1" applyBorder="1" applyAlignment="1">
      <alignment horizontal="left"/>
    </xf>
    <xf numFmtId="4" fontId="12" fillId="6" borderId="3" xfId="0" applyNumberFormat="1" applyFont="1" applyFill="1" applyBorder="1" applyAlignment="1">
      <alignment horizontal="left"/>
    </xf>
    <xf numFmtId="4" fontId="12" fillId="6" borderId="3" xfId="0" applyNumberFormat="1" applyFont="1" applyFill="1" applyBorder="1"/>
    <xf numFmtId="165" fontId="12" fillId="6" borderId="13" xfId="0" applyNumberFormat="1" applyFont="1" applyFill="1" applyBorder="1"/>
    <xf numFmtId="0" fontId="12" fillId="6" borderId="3" xfId="0" applyFont="1" applyFill="1" applyBorder="1"/>
    <xf numFmtId="4" fontId="12" fillId="6" borderId="0" xfId="0" applyNumberFormat="1" applyFont="1" applyFill="1"/>
    <xf numFmtId="0" fontId="13" fillId="0" borderId="14" xfId="0" applyFont="1" applyBorder="1"/>
    <xf numFmtId="0" fontId="4" fillId="0" borderId="14" xfId="0" applyFont="1" applyBorder="1"/>
    <xf numFmtId="0" fontId="12" fillId="0" borderId="3" xfId="0" applyFont="1" applyBorder="1"/>
    <xf numFmtId="4" fontId="4" fillId="0" borderId="3" xfId="0" applyNumberFormat="1" applyFont="1" applyBorder="1" applyAlignment="1">
      <alignment horizontal="left"/>
    </xf>
    <xf numFmtId="0" fontId="12" fillId="0" borderId="10" xfId="0" applyFont="1" applyBorder="1"/>
    <xf numFmtId="0" fontId="12" fillId="0" borderId="0" xfId="0" applyFont="1"/>
    <xf numFmtId="49" fontId="4" fillId="0" borderId="10" xfId="0" applyNumberFormat="1" applyFont="1" applyBorder="1" applyAlignment="1">
      <alignment horizontal="left"/>
    </xf>
    <xf numFmtId="4" fontId="4" fillId="0" borderId="14" xfId="0" applyNumberFormat="1" applyFont="1" applyBorder="1" applyAlignment="1">
      <alignment horizontal="left"/>
    </xf>
    <xf numFmtId="0" fontId="4" fillId="0" borderId="13" xfId="0" applyFont="1" applyBorder="1"/>
    <xf numFmtId="165" fontId="12" fillId="5" borderId="3" xfId="0" applyNumberFormat="1" applyFont="1" applyFill="1" applyBorder="1"/>
    <xf numFmtId="4" fontId="4" fillId="0" borderId="10" xfId="0" applyNumberFormat="1" applyFont="1" applyBorder="1"/>
    <xf numFmtId="49" fontId="4" fillId="0" borderId="10" xfId="0" applyNumberFormat="1" applyFont="1" applyBorder="1"/>
    <xf numFmtId="49" fontId="4" fillId="6" borderId="10" xfId="0" applyNumberFormat="1" applyFont="1" applyFill="1" applyBorder="1" applyAlignment="1">
      <alignment horizontal="left"/>
    </xf>
    <xf numFmtId="49" fontId="12" fillId="0" borderId="10" xfId="0" applyNumberFormat="1" applyFont="1" applyBorder="1"/>
    <xf numFmtId="4" fontId="4" fillId="6" borderId="3" xfId="0" applyNumberFormat="1" applyFont="1" applyFill="1" applyBorder="1"/>
    <xf numFmtId="0" fontId="12" fillId="0" borderId="14" xfId="0" applyFont="1" applyBorder="1"/>
    <xf numFmtId="165" fontId="4" fillId="5" borderId="0" xfId="0" applyNumberFormat="1" applyFont="1" applyFill="1"/>
    <xf numFmtId="0" fontId="6" fillId="5" borderId="16" xfId="0" applyFont="1" applyFill="1" applyBorder="1"/>
    <xf numFmtId="0" fontId="6" fillId="5" borderId="17" xfId="0" applyFont="1" applyFill="1" applyBorder="1"/>
    <xf numFmtId="4" fontId="6" fillId="5" borderId="11" xfId="0" applyNumberFormat="1" applyFont="1" applyFill="1" applyBorder="1"/>
    <xf numFmtId="165" fontId="6" fillId="5" borderId="3" xfId="0" applyNumberFormat="1" applyFont="1" applyFill="1" applyBorder="1"/>
    <xf numFmtId="165" fontId="5" fillId="5" borderId="17" xfId="0" applyNumberFormat="1" applyFont="1" applyFill="1" applyBorder="1"/>
    <xf numFmtId="0" fontId="6" fillId="5" borderId="11" xfId="0" applyFont="1" applyFill="1" applyBorder="1"/>
    <xf numFmtId="4" fontId="6" fillId="5" borderId="17" xfId="0" applyNumberFormat="1" applyFont="1" applyFill="1" applyBorder="1"/>
    <xf numFmtId="4" fontId="6" fillId="5" borderId="18" xfId="0" applyNumberFormat="1" applyFont="1" applyFill="1" applyBorder="1"/>
    <xf numFmtId="0" fontId="5" fillId="5" borderId="15" xfId="0" applyFont="1" applyFill="1" applyBorder="1"/>
    <xf numFmtId="0" fontId="6" fillId="5" borderId="0" xfId="0" applyFont="1" applyFill="1"/>
    <xf numFmtId="4" fontId="5" fillId="5" borderId="3" xfId="0" applyNumberFormat="1" applyFont="1" applyFill="1" applyBorder="1"/>
    <xf numFmtId="165" fontId="5" fillId="5" borderId="3" xfId="0" applyNumberFormat="1" applyFont="1" applyFill="1" applyBorder="1"/>
    <xf numFmtId="165" fontId="5" fillId="5" borderId="0" xfId="0" applyNumberFormat="1" applyFont="1" applyFill="1"/>
    <xf numFmtId="0" fontId="5" fillId="5" borderId="3" xfId="0" applyFont="1" applyFill="1" applyBorder="1"/>
    <xf numFmtId="0" fontId="2" fillId="4" borderId="1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13" xfId="0" applyBorder="1"/>
    <xf numFmtId="0" fontId="0" fillId="3" borderId="0" xfId="0" applyFill="1"/>
    <xf numFmtId="0" fontId="0" fillId="0" borderId="13" xfId="0" applyBorder="1" applyAlignment="1">
      <alignment horizontal="center" vertical="center" wrapText="1"/>
    </xf>
    <xf numFmtId="0" fontId="3" fillId="3" borderId="20" xfId="0" applyFont="1" applyFill="1" applyBorder="1"/>
    <xf numFmtId="0" fontId="3" fillId="3" borderId="21" xfId="0" applyFont="1" applyFill="1" applyBorder="1"/>
    <xf numFmtId="4" fontId="3" fillId="3" borderId="21" xfId="0" applyNumberFormat="1" applyFont="1" applyFill="1" applyBorder="1"/>
    <xf numFmtId="4" fontId="7" fillId="0" borderId="0" xfId="0" applyNumberFormat="1" applyFont="1"/>
    <xf numFmtId="0" fontId="0" fillId="0" borderId="13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3" borderId="13" xfId="0" applyFont="1" applyFill="1" applyBorder="1"/>
    <xf numFmtId="0" fontId="3" fillId="3" borderId="0" xfId="0" applyFont="1" applyFill="1"/>
    <xf numFmtId="4" fontId="3" fillId="3" borderId="0" xfId="0" applyNumberFormat="1" applyFont="1" applyFill="1"/>
    <xf numFmtId="0" fontId="3" fillId="0" borderId="0" xfId="0" applyFont="1"/>
    <xf numFmtId="4" fontId="3" fillId="0" borderId="0" xfId="0" applyNumberFormat="1" applyFont="1"/>
    <xf numFmtId="0" fontId="2" fillId="4" borderId="23" xfId="0" applyFont="1" applyFill="1" applyBorder="1"/>
    <xf numFmtId="0" fontId="2" fillId="4" borderId="2" xfId="0" applyFont="1" applyFill="1" applyBorder="1"/>
    <xf numFmtId="4" fontId="2" fillId="4" borderId="2" xfId="0" applyNumberFormat="1" applyFont="1" applyFill="1" applyBorder="1"/>
    <xf numFmtId="0" fontId="7" fillId="0" borderId="0" xfId="3" applyAlignment="1">
      <alignment horizontal="center"/>
    </xf>
    <xf numFmtId="0" fontId="7" fillId="0" borderId="25" xfId="3" applyBorder="1"/>
    <xf numFmtId="0" fontId="7" fillId="0" borderId="0" xfId="3"/>
    <xf numFmtId="0" fontId="7" fillId="0" borderId="14" xfId="3" applyBorder="1"/>
    <xf numFmtId="0" fontId="2" fillId="4" borderId="12" xfId="3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horizontal="center"/>
    </xf>
    <xf numFmtId="0" fontId="2" fillId="4" borderId="12" xfId="3" applyFont="1" applyFill="1" applyBorder="1" applyAlignment="1">
      <alignment horizontal="center"/>
    </xf>
    <xf numFmtId="0" fontId="2" fillId="4" borderId="19" xfId="3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horizontal="center"/>
    </xf>
    <xf numFmtId="4" fontId="2" fillId="4" borderId="1" xfId="3" applyNumberFormat="1" applyFont="1" applyFill="1" applyBorder="1" applyAlignment="1">
      <alignment horizontal="center"/>
    </xf>
    <xf numFmtId="0" fontId="2" fillId="4" borderId="3" xfId="3" applyFont="1" applyFill="1" applyBorder="1" applyAlignment="1">
      <alignment horizontal="center"/>
    </xf>
    <xf numFmtId="0" fontId="7" fillId="0" borderId="13" xfId="3" applyBorder="1"/>
    <xf numFmtId="4" fontId="7" fillId="0" borderId="0" xfId="3" applyNumberFormat="1"/>
    <xf numFmtId="0" fontId="7" fillId="3" borderId="0" xfId="3" applyFill="1"/>
    <xf numFmtId="0" fontId="7" fillId="0" borderId="13" xfId="3" applyBorder="1" applyAlignment="1">
      <alignment horizontal="center" vertical="center" wrapText="1"/>
    </xf>
    <xf numFmtId="4" fontId="7" fillId="0" borderId="14" xfId="3" applyNumberFormat="1" applyBorder="1"/>
    <xf numFmtId="0" fontId="3" fillId="3" borderId="20" xfId="3" applyFont="1" applyFill="1" applyBorder="1"/>
    <xf numFmtId="0" fontId="3" fillId="3" borderId="21" xfId="3" applyFont="1" applyFill="1" applyBorder="1"/>
    <xf numFmtId="4" fontId="3" fillId="3" borderId="21" xfId="3" applyNumberFormat="1" applyFont="1" applyFill="1" applyBorder="1"/>
    <xf numFmtId="4" fontId="3" fillId="3" borderId="22" xfId="3" applyNumberFormat="1" applyFont="1" applyFill="1" applyBorder="1"/>
    <xf numFmtId="0" fontId="7" fillId="0" borderId="13" xfId="3" applyBorder="1" applyAlignment="1">
      <alignment horizontal="center" vertical="center"/>
    </xf>
    <xf numFmtId="0" fontId="3" fillId="3" borderId="13" xfId="3" applyFont="1" applyFill="1" applyBorder="1"/>
    <xf numFmtId="0" fontId="3" fillId="3" borderId="0" xfId="3" applyFont="1" applyFill="1"/>
    <xf numFmtId="4" fontId="3" fillId="3" borderId="0" xfId="3" applyNumberFormat="1" applyFont="1" applyFill="1"/>
    <xf numFmtId="4" fontId="3" fillId="3" borderId="14" xfId="3" applyNumberFormat="1" applyFont="1" applyFill="1" applyBorder="1"/>
    <xf numFmtId="0" fontId="3" fillId="0" borderId="0" xfId="3" applyFont="1"/>
    <xf numFmtId="4" fontId="3" fillId="0" borderId="0" xfId="3" applyNumberFormat="1" applyFont="1"/>
    <xf numFmtId="4" fontId="1" fillId="0" borderId="14" xfId="3" applyNumberFormat="1" applyFont="1" applyBorder="1"/>
    <xf numFmtId="0" fontId="7" fillId="0" borderId="13" xfId="3" applyBorder="1" applyAlignment="1">
      <alignment horizontal="center" vertical="center"/>
    </xf>
    <xf numFmtId="0" fontId="2" fillId="4" borderId="23" xfId="3" applyFont="1" applyFill="1" applyBorder="1"/>
    <xf numFmtId="0" fontId="2" fillId="4" borderId="2" xfId="3" applyFont="1" applyFill="1" applyBorder="1"/>
    <xf numFmtId="4" fontId="2" fillId="4" borderId="2" xfId="3" applyNumberFormat="1" applyFont="1" applyFill="1" applyBorder="1"/>
    <xf numFmtId="4" fontId="2" fillId="7" borderId="24" xfId="3" applyNumberFormat="1" applyFont="1" applyFill="1" applyBorder="1"/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4" fontId="5" fillId="5" borderId="7" xfId="0" applyNumberFormat="1" applyFont="1" applyFill="1" applyBorder="1" applyAlignment="1">
      <alignment horizontal="center"/>
    </xf>
    <xf numFmtId="4" fontId="16" fillId="5" borderId="7" xfId="0" applyNumberFormat="1" applyFont="1" applyFill="1" applyBorder="1" applyAlignment="1">
      <alignment horizontal="center"/>
    </xf>
    <xf numFmtId="4" fontId="16" fillId="5" borderId="9" xfId="0" applyNumberFormat="1" applyFont="1" applyFill="1" applyBorder="1" applyAlignment="1">
      <alignment horizontal="center"/>
    </xf>
    <xf numFmtId="0" fontId="4" fillId="0" borderId="26" xfId="0" applyFont="1" applyBorder="1"/>
    <xf numFmtId="4" fontId="13" fillId="0" borderId="3" xfId="0" applyNumberFormat="1" applyFont="1" applyBorder="1"/>
    <xf numFmtId="4" fontId="15" fillId="0" borderId="27" xfId="0" applyNumberFormat="1" applyFont="1" applyBorder="1"/>
    <xf numFmtId="4" fontId="12" fillId="0" borderId="14" xfId="0" quotePrefix="1" applyNumberFormat="1" applyFont="1" applyBorder="1" applyAlignment="1">
      <alignment horizontal="left"/>
    </xf>
    <xf numFmtId="4" fontId="12" fillId="0" borderId="14" xfId="0" applyNumberFormat="1" applyFont="1" applyBorder="1" applyAlignment="1">
      <alignment horizontal="left"/>
    </xf>
    <xf numFmtId="4" fontId="15" fillId="0" borderId="3" xfId="0" applyNumberFormat="1" applyFont="1" applyBorder="1"/>
    <xf numFmtId="4" fontId="13" fillId="0" borderId="14" xfId="0" applyNumberFormat="1" applyFont="1" applyBorder="1" applyAlignment="1">
      <alignment horizontal="left"/>
    </xf>
    <xf numFmtId="0" fontId="13" fillId="0" borderId="0" xfId="0" applyFont="1"/>
    <xf numFmtId="4" fontId="4" fillId="0" borderId="14" xfId="0" applyNumberFormat="1" applyFont="1" applyBorder="1"/>
    <xf numFmtId="0" fontId="4" fillId="0" borderId="28" xfId="0" applyFont="1" applyBorder="1"/>
    <xf numFmtId="0" fontId="5" fillId="5" borderId="29" xfId="0" applyFont="1" applyFill="1" applyBorder="1"/>
    <xf numFmtId="0" fontId="6" fillId="5" borderId="30" xfId="0" applyFont="1" applyFill="1" applyBorder="1"/>
    <xf numFmtId="4" fontId="6" fillId="5" borderId="30" xfId="0" applyNumberFormat="1" applyFont="1" applyFill="1" applyBorder="1"/>
    <xf numFmtId="4" fontId="5" fillId="5" borderId="30" xfId="0" applyNumberFormat="1" applyFont="1" applyFill="1" applyBorder="1"/>
    <xf numFmtId="4" fontId="17" fillId="5" borderId="30" xfId="0" applyNumberFormat="1" applyFont="1" applyFill="1" applyBorder="1"/>
    <xf numFmtId="4" fontId="16" fillId="5" borderId="31" xfId="0" applyNumberFormat="1" applyFont="1" applyFill="1" applyBorder="1"/>
    <xf numFmtId="0" fontId="12" fillId="0" borderId="21" xfId="0" applyFont="1" applyBorder="1" applyAlignment="1">
      <alignment horizontal="center"/>
    </xf>
    <xf numFmtId="4" fontId="10" fillId="0" borderId="0" xfId="3" applyNumberFormat="1" applyFont="1"/>
    <xf numFmtId="4" fontId="18" fillId="0" borderId="0" xfId="3" applyNumberFormat="1" applyFont="1" applyAlignment="1">
      <alignment horizontal="center"/>
    </xf>
    <xf numFmtId="4" fontId="19" fillId="8" borderId="32" xfId="3" applyNumberFormat="1" applyFont="1" applyFill="1" applyBorder="1" applyAlignment="1">
      <alignment horizontal="center" vertical="center" wrapText="1"/>
    </xf>
    <xf numFmtId="4" fontId="19" fillId="8" borderId="32" xfId="3" applyNumberFormat="1" applyFont="1" applyFill="1" applyBorder="1" applyAlignment="1">
      <alignment horizontal="center" vertical="center"/>
    </xf>
    <xf numFmtId="4" fontId="19" fillId="8" borderId="33" xfId="3" applyNumberFormat="1" applyFont="1" applyFill="1" applyBorder="1" applyAlignment="1">
      <alignment horizontal="center" vertical="center" wrapText="1"/>
    </xf>
    <xf numFmtId="4" fontId="19" fillId="8" borderId="33" xfId="3" applyNumberFormat="1" applyFont="1" applyFill="1" applyBorder="1" applyAlignment="1">
      <alignment horizontal="center" vertical="center"/>
    </xf>
    <xf numFmtId="4" fontId="19" fillId="8" borderId="34" xfId="3" applyNumberFormat="1" applyFont="1" applyFill="1" applyBorder="1" applyAlignment="1">
      <alignment horizontal="center" vertical="center" wrapText="1"/>
    </xf>
    <xf numFmtId="4" fontId="18" fillId="0" borderId="33" xfId="3" applyNumberFormat="1" applyFont="1" applyBorder="1" applyAlignment="1">
      <alignment horizontal="center" vertical="center" wrapText="1"/>
    </xf>
    <xf numFmtId="4" fontId="18" fillId="0" borderId="33" xfId="3" applyNumberFormat="1" applyFont="1" applyBorder="1" applyAlignment="1">
      <alignment horizontal="center" vertical="center"/>
    </xf>
    <xf numFmtId="4" fontId="18" fillId="0" borderId="33" xfId="3" applyNumberFormat="1" applyFont="1" applyBorder="1" applyAlignment="1">
      <alignment horizontal="right" vertical="center" wrapText="1"/>
    </xf>
    <xf numFmtId="4" fontId="18" fillId="0" borderId="33" xfId="3" applyNumberFormat="1" applyFont="1" applyBorder="1"/>
    <xf numFmtId="4" fontId="10" fillId="0" borderId="33" xfId="3" applyNumberFormat="1" applyFont="1" applyBorder="1"/>
    <xf numFmtId="4" fontId="20" fillId="0" borderId="33" xfId="3" applyNumberFormat="1" applyFont="1" applyBorder="1"/>
    <xf numFmtId="4" fontId="21" fillId="0" borderId="33" xfId="3" applyNumberFormat="1" applyFont="1" applyBorder="1"/>
    <xf numFmtId="4" fontId="10" fillId="9" borderId="0" xfId="3" applyNumberFormat="1" applyFont="1" applyFill="1"/>
    <xf numFmtId="4" fontId="18" fillId="0" borderId="0" xfId="3" applyNumberFormat="1" applyFont="1"/>
    <xf numFmtId="4" fontId="18" fillId="0" borderId="35" xfId="3" applyNumberFormat="1" applyFont="1" applyBorder="1" applyAlignment="1">
      <alignment horizontal="center"/>
    </xf>
    <xf numFmtId="4" fontId="18" fillId="0" borderId="35" xfId="3" applyNumberFormat="1" applyFont="1" applyBorder="1"/>
    <xf numFmtId="4" fontId="10" fillId="10" borderId="0" xfId="3" applyNumberFormat="1" applyFont="1" applyFill="1"/>
    <xf numFmtId="4" fontId="10" fillId="10" borderId="0" xfId="3" applyNumberFormat="1" applyFont="1" applyFill="1" applyAlignment="1">
      <alignment horizontal="right"/>
    </xf>
    <xf numFmtId="4" fontId="10" fillId="10" borderId="0" xfId="4" applyNumberFormat="1" applyFont="1" applyFill="1" applyBorder="1"/>
    <xf numFmtId="0" fontId="18" fillId="0" borderId="0" xfId="3" applyFont="1" applyAlignment="1">
      <alignment horizontal="center"/>
    </xf>
    <xf numFmtId="0" fontId="10" fillId="0" borderId="0" xfId="3" applyFont="1"/>
    <xf numFmtId="0" fontId="10" fillId="0" borderId="0" xfId="3" applyFont="1" applyAlignment="1">
      <alignment horizontal="right"/>
    </xf>
    <xf numFmtId="49" fontId="10" fillId="0" borderId="0" xfId="3" quotePrefix="1" applyNumberFormat="1" applyFont="1" applyAlignment="1">
      <alignment horizontal="center"/>
    </xf>
    <xf numFmtId="49" fontId="10" fillId="0" borderId="0" xfId="3" applyNumberFormat="1" applyFont="1" applyAlignment="1">
      <alignment horizontal="right"/>
    </xf>
    <xf numFmtId="49" fontId="10" fillId="0" borderId="0" xfId="3" applyNumberFormat="1" applyFont="1" applyAlignment="1">
      <alignment horizontal="center"/>
    </xf>
    <xf numFmtId="4" fontId="19" fillId="4" borderId="32" xfId="3" applyNumberFormat="1" applyFont="1" applyFill="1" applyBorder="1" applyAlignment="1">
      <alignment horizontal="center" vertical="center" wrapText="1"/>
    </xf>
    <xf numFmtId="4" fontId="19" fillId="4" borderId="32" xfId="3" applyNumberFormat="1" applyFont="1" applyFill="1" applyBorder="1" applyAlignment="1">
      <alignment horizontal="center" vertical="center"/>
    </xf>
    <xf numFmtId="4" fontId="19" fillId="4" borderId="33" xfId="3" applyNumberFormat="1" applyFont="1" applyFill="1" applyBorder="1" applyAlignment="1">
      <alignment horizontal="center" vertical="center" wrapText="1"/>
    </xf>
    <xf numFmtId="4" fontId="19" fillId="4" borderId="33" xfId="3" applyNumberFormat="1" applyFont="1" applyFill="1" applyBorder="1" applyAlignment="1">
      <alignment horizontal="center" vertical="center"/>
    </xf>
    <xf numFmtId="4" fontId="19" fillId="4" borderId="34" xfId="3" applyNumberFormat="1" applyFont="1" applyFill="1" applyBorder="1" applyAlignment="1">
      <alignment horizontal="center" vertical="center" wrapText="1"/>
    </xf>
    <xf numFmtId="4" fontId="19" fillId="8" borderId="33" xfId="3" applyNumberFormat="1" applyFont="1" applyFill="1" applyBorder="1" applyAlignment="1">
      <alignment horizontal="center" vertical="center" wrapText="1"/>
    </xf>
    <xf numFmtId="4" fontId="19" fillId="8" borderId="33" xfId="3" applyNumberFormat="1" applyFont="1" applyFill="1" applyBorder="1" applyAlignment="1">
      <alignment horizontal="center" vertical="center"/>
    </xf>
    <xf numFmtId="4" fontId="10" fillId="0" borderId="34" xfId="3" applyNumberFormat="1" applyFont="1" applyBorder="1"/>
    <xf numFmtId="4" fontId="10" fillId="0" borderId="36" xfId="3" applyNumberFormat="1" applyFont="1" applyBorder="1"/>
    <xf numFmtId="4" fontId="10" fillId="0" borderId="13" xfId="3" applyNumberFormat="1" applyFont="1" applyBorder="1"/>
    <xf numFmtId="4" fontId="10" fillId="0" borderId="23" xfId="3" applyNumberFormat="1" applyFont="1" applyBorder="1"/>
    <xf numFmtId="4" fontId="18" fillId="0" borderId="34" xfId="3" applyNumberFormat="1" applyFont="1" applyBorder="1"/>
    <xf numFmtId="4" fontId="19" fillId="4" borderId="35" xfId="3" applyNumberFormat="1" applyFont="1" applyFill="1" applyBorder="1" applyAlignment="1">
      <alignment horizontal="center"/>
    </xf>
    <xf numFmtId="4" fontId="19" fillId="4" borderId="35" xfId="3" applyNumberFormat="1" applyFont="1" applyFill="1" applyBorder="1"/>
    <xf numFmtId="4" fontId="10" fillId="0" borderId="0" xfId="3" applyNumberFormat="1" applyFont="1" applyAlignment="1">
      <alignment horizontal="right"/>
    </xf>
    <xf numFmtId="4" fontId="21" fillId="0" borderId="0" xfId="3" applyNumberFormat="1" applyFont="1"/>
    <xf numFmtId="4" fontId="20" fillId="0" borderId="0" xfId="3" applyNumberFormat="1" applyFont="1" applyAlignment="1">
      <alignment horizontal="center"/>
    </xf>
    <xf numFmtId="4" fontId="22" fillId="8" borderId="32" xfId="3" applyNumberFormat="1" applyFont="1" applyFill="1" applyBorder="1" applyAlignment="1">
      <alignment horizontal="center" vertical="center" wrapText="1"/>
    </xf>
    <xf numFmtId="4" fontId="22" fillId="8" borderId="32" xfId="3" applyNumberFormat="1" applyFont="1" applyFill="1" applyBorder="1" applyAlignment="1">
      <alignment horizontal="center" vertical="center"/>
    </xf>
    <xf numFmtId="4" fontId="22" fillId="8" borderId="33" xfId="3" applyNumberFormat="1" applyFont="1" applyFill="1" applyBorder="1" applyAlignment="1">
      <alignment horizontal="center" vertical="center" wrapText="1"/>
    </xf>
    <xf numFmtId="4" fontId="22" fillId="8" borderId="33" xfId="3" applyNumberFormat="1" applyFont="1" applyFill="1" applyBorder="1" applyAlignment="1">
      <alignment horizontal="center" vertical="center"/>
    </xf>
    <xf numFmtId="4" fontId="22" fillId="8" borderId="34" xfId="3" applyNumberFormat="1" applyFont="1" applyFill="1" applyBorder="1" applyAlignment="1">
      <alignment horizontal="center" vertical="center" wrapText="1"/>
    </xf>
    <xf numFmtId="4" fontId="20" fillId="0" borderId="33" xfId="3" applyNumberFormat="1" applyFont="1" applyBorder="1" applyAlignment="1">
      <alignment horizontal="center" vertical="center" wrapText="1"/>
    </xf>
    <xf numFmtId="4" fontId="20" fillId="0" borderId="33" xfId="3" applyNumberFormat="1" applyFont="1" applyBorder="1" applyAlignment="1">
      <alignment horizontal="center" vertical="center"/>
    </xf>
    <xf numFmtId="4" fontId="21" fillId="9" borderId="0" xfId="3" applyNumberFormat="1" applyFont="1" applyFill="1"/>
    <xf numFmtId="4" fontId="23" fillId="0" borderId="0" xfId="3" applyNumberFormat="1" applyFont="1"/>
    <xf numFmtId="4" fontId="20" fillId="0" borderId="0" xfId="3" applyNumberFormat="1" applyFont="1"/>
    <xf numFmtId="4" fontId="20" fillId="0" borderId="35" xfId="3" applyNumberFormat="1" applyFont="1" applyBorder="1" applyAlignment="1">
      <alignment horizontal="center"/>
    </xf>
    <xf numFmtId="4" fontId="20" fillId="11" borderId="35" xfId="3" applyNumberFormat="1" applyFont="1" applyFill="1" applyBorder="1"/>
    <xf numFmtId="4" fontId="20" fillId="0" borderId="35" xfId="3" applyNumberFormat="1" applyFont="1" applyBorder="1"/>
    <xf numFmtId="4" fontId="21" fillId="10" borderId="0" xfId="3" applyNumberFormat="1" applyFont="1" applyFill="1"/>
    <xf numFmtId="4" fontId="21" fillId="10" borderId="0" xfId="4" applyNumberFormat="1" applyFont="1" applyFill="1" applyBorder="1"/>
    <xf numFmtId="4" fontId="21" fillId="0" borderId="36" xfId="3" applyNumberFormat="1" applyFont="1" applyBorder="1"/>
    <xf numFmtId="4" fontId="22" fillId="4" borderId="32" xfId="3" applyNumberFormat="1" applyFont="1" applyFill="1" applyBorder="1" applyAlignment="1">
      <alignment horizontal="center" vertical="center" wrapText="1"/>
    </xf>
    <xf numFmtId="4" fontId="22" fillId="4" borderId="32" xfId="3" applyNumberFormat="1" applyFont="1" applyFill="1" applyBorder="1" applyAlignment="1">
      <alignment horizontal="center" vertical="center"/>
    </xf>
    <xf numFmtId="4" fontId="21" fillId="0" borderId="13" xfId="3" applyNumberFormat="1" applyFont="1" applyBorder="1"/>
    <xf numFmtId="4" fontId="22" fillId="4" borderId="33" xfId="3" applyNumberFormat="1" applyFont="1" applyFill="1" applyBorder="1" applyAlignment="1">
      <alignment horizontal="center" vertical="center" wrapText="1"/>
    </xf>
    <xf numFmtId="4" fontId="22" fillId="4" borderId="33" xfId="3" applyNumberFormat="1" applyFont="1" applyFill="1" applyBorder="1" applyAlignment="1">
      <alignment horizontal="center" vertical="center"/>
    </xf>
    <xf numFmtId="4" fontId="22" fillId="4" borderId="34" xfId="3" applyNumberFormat="1" applyFont="1" applyFill="1" applyBorder="1" applyAlignment="1">
      <alignment horizontal="center" vertical="center" wrapText="1"/>
    </xf>
    <xf numFmtId="4" fontId="21" fillId="0" borderId="34" xfId="3" applyNumberFormat="1" applyFont="1" applyBorder="1"/>
    <xf numFmtId="4" fontId="21" fillId="0" borderId="23" xfId="3" applyNumberFormat="1" applyFont="1" applyBorder="1"/>
    <xf numFmtId="4" fontId="21" fillId="12" borderId="33" xfId="3" applyNumberFormat="1" applyFont="1" applyFill="1" applyBorder="1"/>
    <xf numFmtId="4" fontId="23" fillId="0" borderId="2" xfId="3" applyNumberFormat="1" applyFont="1" applyBorder="1"/>
    <xf numFmtId="0" fontId="7" fillId="0" borderId="0" xfId="3" applyAlignment="1">
      <alignment horizontal="left"/>
    </xf>
    <xf numFmtId="4" fontId="21" fillId="4" borderId="0" xfId="3" applyNumberFormat="1" applyFont="1" applyFill="1"/>
    <xf numFmtId="4" fontId="22" fillId="4" borderId="35" xfId="3" applyNumberFormat="1" applyFont="1" applyFill="1" applyBorder="1" applyAlignment="1">
      <alignment horizontal="center"/>
    </xf>
    <xf numFmtId="4" fontId="22" fillId="4" borderId="35" xfId="3" applyNumberFormat="1" applyFont="1" applyFill="1" applyBorder="1"/>
    <xf numFmtId="4" fontId="4" fillId="0" borderId="0" xfId="3" applyNumberFormat="1" applyFont="1" applyAlignment="1">
      <alignment horizontal="right"/>
    </xf>
    <xf numFmtId="4" fontId="18" fillId="11" borderId="35" xfId="3" applyNumberFormat="1" applyFont="1" applyFill="1" applyBorder="1"/>
    <xf numFmtId="4" fontId="5" fillId="4" borderId="35" xfId="3" applyNumberFormat="1" applyFont="1" applyFill="1" applyBorder="1" applyAlignment="1">
      <alignment horizontal="center"/>
    </xf>
    <xf numFmtId="4" fontId="5" fillId="4" borderId="35" xfId="3" applyNumberFormat="1" applyFont="1" applyFill="1" applyBorder="1"/>
  </cellXfs>
  <cellStyles count="5">
    <cellStyle name="Millares 2" xfId="4" xr:uid="{813D1412-AD5E-41B7-A766-F6E1CEE7769C}"/>
    <cellStyle name="Millares 2 2" xfId="1" xr:uid="{98E83C89-840E-45D6-8D48-3DA403D84666}"/>
    <cellStyle name="Normal" xfId="0" builtinId="0"/>
    <cellStyle name="Normal 14" xfId="2" xr:uid="{E9ECCB4C-F5BE-499D-B6A5-41A44147278C}"/>
    <cellStyle name="Normal 2" xfId="3" xr:uid="{1F6ACB33-07E5-438C-955B-96EAC3B33F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letrabajo/Milton%20UNA/Presupuesto/UNA%20TRANSPARENCIA/2021/I%20pres%20extraordinario%202021/I%20presupuesto%20extraordinario%202021%20arreglo%202.03.01%20por%202.99.99%20%20RONNY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eneral "/>
      <sheetName val="para consolidado REBAJOS"/>
      <sheetName val="Conso.Egre.Neto REBAJOS"/>
      <sheetName val="para consolidado aUMENTOS"/>
      <sheetName val="Conso.Egre.Neto AUMENTOS"/>
      <sheetName val="Conso.Egre.Neto"/>
      <sheetName val="INGRESOS NETO miles)"/>
      <sheetName val="INGRESOS REBAJOS"/>
      <sheetName val="INGRESOS  AUMENTOS"/>
      <sheetName val="origen colones "/>
      <sheetName val="RESUMEN DE INGRESOS gastos"/>
      <sheetName val="origen colones por programa"/>
      <sheetName val="supe libre y espec"/>
      <sheetName val="para el origen por programa"/>
      <sheetName val="Hoja1"/>
      <sheetName val="para el origen"/>
      <sheetName val="020299"/>
      <sheetName val="020499"/>
      <sheetName val="resumen de supera +-"/>
      <sheetName val="resumen"/>
      <sheetName val="origen super libre"/>
      <sheetName val="origen super espec"/>
    </sheetNames>
    <sheetDataSet>
      <sheetData sheetId="0" refreshError="1"/>
      <sheetData sheetId="1">
        <row r="9">
          <cell r="F9">
            <v>-40350000</v>
          </cell>
        </row>
        <row r="11">
          <cell r="F11">
            <v>-47075000</v>
          </cell>
        </row>
        <row r="13">
          <cell r="F13">
            <v>-107600000</v>
          </cell>
        </row>
        <row r="15">
          <cell r="F15">
            <v>-107600000</v>
          </cell>
        </row>
        <row r="17">
          <cell r="F17">
            <v>-80700000</v>
          </cell>
        </row>
        <row r="19">
          <cell r="F19">
            <v>-269000000</v>
          </cell>
        </row>
        <row r="21">
          <cell r="F21">
            <v>-13450000</v>
          </cell>
        </row>
        <row r="23">
          <cell r="F23">
            <v>-13450000</v>
          </cell>
        </row>
        <row r="25">
          <cell r="F25">
            <v>-107600000</v>
          </cell>
        </row>
        <row r="27">
          <cell r="F27">
            <v>-1604396475.6500001</v>
          </cell>
        </row>
        <row r="29">
          <cell r="F29">
            <v>-120108600</v>
          </cell>
        </row>
        <row r="31">
          <cell r="F31">
            <v>-50360000</v>
          </cell>
        </row>
        <row r="33">
          <cell r="F33">
            <v>-125900000</v>
          </cell>
        </row>
        <row r="35">
          <cell r="F35">
            <v>-2687590075.6500001</v>
          </cell>
        </row>
        <row r="40">
          <cell r="F40">
            <v>-304261098.89999998</v>
          </cell>
        </row>
        <row r="43">
          <cell r="F43">
            <v>-356255105.89999998</v>
          </cell>
        </row>
        <row r="51">
          <cell r="F51">
            <v>-449853371.82999998</v>
          </cell>
        </row>
        <row r="54">
          <cell r="F54">
            <v>-110335580.80999999</v>
          </cell>
        </row>
        <row r="57">
          <cell r="F57">
            <v>-173304532.90000001</v>
          </cell>
        </row>
        <row r="60">
          <cell r="F60">
            <v>-189842437.92000002</v>
          </cell>
        </row>
        <row r="63">
          <cell r="F63">
            <v>-18382353.090000004</v>
          </cell>
        </row>
        <row r="65">
          <cell r="F65">
            <v>-1602234481.3499999</v>
          </cell>
        </row>
        <row r="69">
          <cell r="F69">
            <v>-39960000</v>
          </cell>
        </row>
        <row r="71">
          <cell r="F71">
            <v>-46620000</v>
          </cell>
        </row>
        <row r="73">
          <cell r="F73">
            <v>-106560000</v>
          </cell>
        </row>
        <row r="75">
          <cell r="F75">
            <v>-106560000</v>
          </cell>
        </row>
        <row r="79">
          <cell r="F79">
            <v>-241625498.16999999</v>
          </cell>
        </row>
        <row r="81">
          <cell r="F81">
            <v>-266400000</v>
          </cell>
        </row>
        <row r="83">
          <cell r="F83">
            <v>-13320000</v>
          </cell>
        </row>
        <row r="85">
          <cell r="F85">
            <v>-13320000</v>
          </cell>
        </row>
        <row r="87">
          <cell r="F87">
            <v>-106560000</v>
          </cell>
        </row>
        <row r="89">
          <cell r="F89">
            <v>-3321428565.5699997</v>
          </cell>
        </row>
        <row r="91">
          <cell r="F91">
            <v>-100980900</v>
          </cell>
        </row>
        <row r="93">
          <cell r="F93">
            <v>-42340000</v>
          </cell>
        </row>
        <row r="95">
          <cell r="F95">
            <v>-105850000</v>
          </cell>
        </row>
        <row r="97">
          <cell r="F97">
            <v>-4511524963.7399998</v>
          </cell>
        </row>
      </sheetData>
      <sheetData sheetId="2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D29">
            <v>0</v>
          </cell>
        </row>
        <row r="30">
          <cell r="D30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D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D58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</row>
        <row r="64">
          <cell r="D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D67">
            <v>0</v>
          </cell>
          <cell r="F67">
            <v>0</v>
          </cell>
          <cell r="G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  <cell r="F73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D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  <cell r="F110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4">
          <cell r="D134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D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D147">
            <v>0</v>
          </cell>
          <cell r="G147">
            <v>0</v>
          </cell>
        </row>
        <row r="148">
          <cell r="D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D151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D155">
            <v>0</v>
          </cell>
        </row>
        <row r="157">
          <cell r="D157">
            <v>-8782967167.6499996</v>
          </cell>
          <cell r="E157">
            <v>-1583852128.26</v>
          </cell>
          <cell r="F157">
            <v>-4511524963.7399998</v>
          </cell>
          <cell r="G157">
            <v>-2687590075.6500001</v>
          </cell>
        </row>
        <row r="158">
          <cell r="D158">
            <v>-3311602626.4299998</v>
          </cell>
          <cell r="E158">
            <v>-1583852128.26</v>
          </cell>
          <cell r="F158">
            <v>-940925498.16999996</v>
          </cell>
          <cell r="G158">
            <v>-786825000</v>
          </cell>
        </row>
        <row r="159">
          <cell r="D159">
            <v>-80310000</v>
          </cell>
          <cell r="F159">
            <v>-39960000</v>
          </cell>
          <cell r="G159">
            <v>-40350000</v>
          </cell>
        </row>
        <row r="160">
          <cell r="D160">
            <v>-93695000</v>
          </cell>
          <cell r="F160">
            <v>-46620000</v>
          </cell>
          <cell r="G160">
            <v>-47075000</v>
          </cell>
        </row>
        <row r="161">
          <cell r="D161">
            <v>-518421098.89999998</v>
          </cell>
          <cell r="E161">
            <v>-304261098.89999998</v>
          </cell>
          <cell r="F161">
            <v>-106560000</v>
          </cell>
          <cell r="G161">
            <v>-107600000</v>
          </cell>
        </row>
        <row r="162">
          <cell r="D162">
            <v>-570415105.89999998</v>
          </cell>
          <cell r="E162">
            <v>-356255105.89999998</v>
          </cell>
          <cell r="F162">
            <v>-106560000</v>
          </cell>
          <cell r="G162">
            <v>-107600000</v>
          </cell>
        </row>
        <row r="163">
          <cell r="D163">
            <v>-772178870</v>
          </cell>
          <cell r="E163">
            <v>-449853371.82999998</v>
          </cell>
          <cell r="F163">
            <v>-241625498.16999999</v>
          </cell>
          <cell r="G163">
            <v>-80700000</v>
          </cell>
        </row>
        <row r="164">
          <cell r="D164">
            <v>-645735580.80999994</v>
          </cell>
          <cell r="E164">
            <v>-110335580.80999999</v>
          </cell>
          <cell r="F164">
            <v>-266400000</v>
          </cell>
          <cell r="G164">
            <v>-269000000</v>
          </cell>
        </row>
        <row r="165">
          <cell r="D165">
            <v>-226844532.90000001</v>
          </cell>
          <cell r="E165">
            <v>-173304532.90000001</v>
          </cell>
          <cell r="F165">
            <v>-26640000</v>
          </cell>
          <cell r="G165">
            <v>-26900000</v>
          </cell>
        </row>
        <row r="166">
          <cell r="D166">
            <v>-404002437.92000002</v>
          </cell>
          <cell r="E166">
            <v>-189842437.92000002</v>
          </cell>
          <cell r="F166">
            <v>-106560000</v>
          </cell>
          <cell r="G166">
            <v>-107600000</v>
          </cell>
        </row>
        <row r="168">
          <cell r="D168">
            <v>-5471364541.2199993</v>
          </cell>
          <cell r="E168">
            <v>0</v>
          </cell>
          <cell r="F168">
            <v>-3570599465.5699997</v>
          </cell>
          <cell r="G168">
            <v>-1900765075.6500001</v>
          </cell>
        </row>
        <row r="169">
          <cell r="D169">
            <v>-4925825041.2199993</v>
          </cell>
          <cell r="F169">
            <v>-3321428565.5699997</v>
          </cell>
          <cell r="G169">
            <v>-1604396475.6500001</v>
          </cell>
        </row>
        <row r="170">
          <cell r="D170">
            <v>-221089500</v>
          </cell>
          <cell r="F170">
            <v>-100980900</v>
          </cell>
          <cell r="G170">
            <v>-120108600</v>
          </cell>
        </row>
        <row r="171">
          <cell r="D171">
            <v>0</v>
          </cell>
        </row>
        <row r="172">
          <cell r="D172">
            <v>-92700000</v>
          </cell>
          <cell r="F172">
            <v>-42340000</v>
          </cell>
          <cell r="G172">
            <v>-50360000</v>
          </cell>
        </row>
        <row r="173">
          <cell r="D173">
            <v>-231750000</v>
          </cell>
          <cell r="F173">
            <v>-105850000</v>
          </cell>
          <cell r="G173">
            <v>-125900000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D196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D199">
            <v>0</v>
          </cell>
        </row>
        <row r="200">
          <cell r="D200">
            <v>0</v>
          </cell>
        </row>
        <row r="201">
          <cell r="D201">
            <v>0</v>
          </cell>
        </row>
        <row r="202">
          <cell r="D202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D205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D208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D211">
            <v>0</v>
          </cell>
        </row>
        <row r="212">
          <cell r="D212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D215">
            <v>0</v>
          </cell>
        </row>
        <row r="216">
          <cell r="D216">
            <v>0</v>
          </cell>
        </row>
        <row r="218">
          <cell r="D218">
            <v>-18382353.090000004</v>
          </cell>
          <cell r="E218">
            <v>-18382353.090000004</v>
          </cell>
          <cell r="F218">
            <v>0</v>
          </cell>
          <cell r="G218">
            <v>0</v>
          </cell>
        </row>
        <row r="219">
          <cell r="D219">
            <v>0</v>
          </cell>
        </row>
        <row r="220">
          <cell r="D220">
            <v>-18382353.090000004</v>
          </cell>
          <cell r="E220">
            <v>-18382353.090000004</v>
          </cell>
        </row>
        <row r="223">
          <cell r="D223">
            <v>-8801349520.7399998</v>
          </cell>
          <cell r="E223">
            <v>-1602234481.3499999</v>
          </cell>
          <cell r="F223">
            <v>-4511524963.7399998</v>
          </cell>
          <cell r="G223">
            <v>-2687590075.6500001</v>
          </cell>
        </row>
        <row r="450">
          <cell r="D450">
            <v>-18382.353090000004</v>
          </cell>
        </row>
      </sheetData>
      <sheetData sheetId="3">
        <row r="13">
          <cell r="F13">
            <v>39717299.219999991</v>
          </cell>
        </row>
        <row r="15">
          <cell r="F15">
            <v>96409.72</v>
          </cell>
        </row>
        <row r="20">
          <cell r="F20">
            <v>10213681.83</v>
          </cell>
        </row>
        <row r="29">
          <cell r="F29">
            <v>4819855.959999999</v>
          </cell>
        </row>
        <row r="38">
          <cell r="F38">
            <v>4131115.51</v>
          </cell>
        </row>
        <row r="40">
          <cell r="F40">
            <v>216000</v>
          </cell>
        </row>
        <row r="44">
          <cell r="F44">
            <v>3054308.9200000004</v>
          </cell>
        </row>
        <row r="53">
          <cell r="F53">
            <v>5352180.9800000004</v>
          </cell>
        </row>
        <row r="62">
          <cell r="F62">
            <v>289307.06000000006</v>
          </cell>
        </row>
        <row r="64">
          <cell r="F64">
            <v>30716.42</v>
          </cell>
        </row>
        <row r="73">
          <cell r="F73">
            <v>1702412.0699999998</v>
          </cell>
        </row>
        <row r="82">
          <cell r="F82">
            <v>901351.65</v>
          </cell>
        </row>
        <row r="90">
          <cell r="F90">
            <v>3866153.05</v>
          </cell>
        </row>
        <row r="93">
          <cell r="F93">
            <v>58228.86</v>
          </cell>
        </row>
        <row r="96">
          <cell r="F96">
            <v>626378</v>
          </cell>
        </row>
        <row r="100">
          <cell r="F100">
            <v>400000</v>
          </cell>
        </row>
        <row r="102">
          <cell r="F102">
            <v>5427000</v>
          </cell>
        </row>
        <row r="104">
          <cell r="F104">
            <v>150000</v>
          </cell>
        </row>
        <row r="118">
          <cell r="F118">
            <v>25051402.18</v>
          </cell>
        </row>
        <row r="120">
          <cell r="F120">
            <v>4320000</v>
          </cell>
        </row>
        <row r="138">
          <cell r="F138">
            <v>8705241.8900000006</v>
          </cell>
        </row>
        <row r="140">
          <cell r="F140">
            <v>1790000</v>
          </cell>
        </row>
        <row r="143">
          <cell r="F143">
            <v>4981887</v>
          </cell>
        </row>
        <row r="152">
          <cell r="F152">
            <v>144653.55912237501</v>
          </cell>
        </row>
        <row r="161">
          <cell r="F161">
            <v>12181304.859999999</v>
          </cell>
        </row>
        <row r="164">
          <cell r="F164">
            <v>600000</v>
          </cell>
        </row>
        <row r="166">
          <cell r="F166">
            <v>8670694.3900000006</v>
          </cell>
        </row>
        <row r="168">
          <cell r="F168">
            <v>1800000</v>
          </cell>
        </row>
        <row r="174">
          <cell r="F174">
            <v>3974118.24</v>
          </cell>
        </row>
        <row r="176">
          <cell r="F176">
            <v>140661.79999999999</v>
          </cell>
        </row>
        <row r="178">
          <cell r="F178">
            <v>295990.24</v>
          </cell>
        </row>
        <row r="182">
          <cell r="F182">
            <v>862248.35000000009</v>
          </cell>
        </row>
        <row r="187">
          <cell r="F187">
            <v>12824103.800000001</v>
          </cell>
        </row>
        <row r="189">
          <cell r="F189">
            <v>100000</v>
          </cell>
        </row>
        <row r="191">
          <cell r="F191">
            <v>500000</v>
          </cell>
        </row>
        <row r="194">
          <cell r="F194">
            <v>5030746.4000000004</v>
          </cell>
        </row>
        <row r="196">
          <cell r="F196">
            <v>27618.38</v>
          </cell>
        </row>
        <row r="198">
          <cell r="F198">
            <v>5000000</v>
          </cell>
        </row>
        <row r="202">
          <cell r="F202">
            <v>2781707.57</v>
          </cell>
        </row>
        <row r="204">
          <cell r="F204">
            <v>500000</v>
          </cell>
        </row>
        <row r="207">
          <cell r="F207">
            <v>25019400</v>
          </cell>
        </row>
        <row r="212">
          <cell r="F212">
            <v>302302079.33999997</v>
          </cell>
        </row>
        <row r="217">
          <cell r="F217">
            <v>202940697.55000001</v>
          </cell>
        </row>
        <row r="231">
          <cell r="F231">
            <v>2901178.9499999997</v>
          </cell>
        </row>
        <row r="234">
          <cell r="F234">
            <v>9161318.9299999997</v>
          </cell>
        </row>
        <row r="238">
          <cell r="F238">
            <v>553715.72</v>
          </cell>
        </row>
        <row r="241">
          <cell r="F241">
            <v>282593.65000000002</v>
          </cell>
        </row>
        <row r="245">
          <cell r="F245">
            <v>607731.18999999994</v>
          </cell>
        </row>
        <row r="256">
          <cell r="F256">
            <v>50066736.760000005</v>
          </cell>
        </row>
        <row r="258">
          <cell r="F258">
            <v>862866.38</v>
          </cell>
        </row>
        <row r="261">
          <cell r="F261">
            <v>576925.39</v>
          </cell>
        </row>
        <row r="263">
          <cell r="F263">
            <v>8232779.5599999996</v>
          </cell>
        </row>
        <row r="280">
          <cell r="F280">
            <v>18191433.579999998</v>
          </cell>
        </row>
        <row r="321">
          <cell r="F321">
            <v>44487799.430000007</v>
          </cell>
        </row>
        <row r="323">
          <cell r="F323">
            <v>6622211</v>
          </cell>
        </row>
        <row r="325">
          <cell r="F325">
            <v>119699.58</v>
          </cell>
        </row>
        <row r="327">
          <cell r="F327">
            <v>5902250</v>
          </cell>
        </row>
        <row r="347">
          <cell r="F347">
            <v>50639368.669999987</v>
          </cell>
        </row>
        <row r="538">
          <cell r="F538">
            <v>261399320.99000001</v>
          </cell>
        </row>
        <row r="544">
          <cell r="F544">
            <v>232286.94999999992</v>
          </cell>
        </row>
        <row r="546">
          <cell r="F546">
            <v>2275513.7899999991</v>
          </cell>
        </row>
        <row r="587">
          <cell r="F587">
            <v>98757949.170000002</v>
          </cell>
        </row>
        <row r="596">
          <cell r="F596">
            <v>5780714</v>
          </cell>
        </row>
        <row r="600">
          <cell r="F600">
            <v>905898.12999999977</v>
          </cell>
        </row>
        <row r="602">
          <cell r="F602">
            <v>4250000</v>
          </cell>
        </row>
        <row r="610">
          <cell r="F610">
            <v>487706.02999999956</v>
          </cell>
        </row>
        <row r="612">
          <cell r="F612">
            <v>350000000</v>
          </cell>
        </row>
        <row r="614">
          <cell r="F614">
            <v>34835626.049999997</v>
          </cell>
        </row>
        <row r="616">
          <cell r="F616">
            <v>700000</v>
          </cell>
        </row>
        <row r="626">
          <cell r="F626">
            <v>15796624</v>
          </cell>
        </row>
        <row r="635">
          <cell r="F635">
            <v>190942.67</v>
          </cell>
        </row>
        <row r="642">
          <cell r="F642">
            <v>2834841.9299999992</v>
          </cell>
        </row>
        <row r="651">
          <cell r="F651">
            <v>1446535.4000000001</v>
          </cell>
        </row>
        <row r="740">
          <cell r="F740">
            <v>400113545.49000001</v>
          </cell>
        </row>
        <row r="744">
          <cell r="F744">
            <v>28255188.75</v>
          </cell>
        </row>
        <row r="749">
          <cell r="F749">
            <v>26347.89</v>
          </cell>
        </row>
        <row r="762">
          <cell r="F762">
            <v>49036512.900000006</v>
          </cell>
        </row>
        <row r="764">
          <cell r="F764">
            <v>9435.9800000000014</v>
          </cell>
        </row>
        <row r="766">
          <cell r="F766">
            <v>312.06</v>
          </cell>
        </row>
        <row r="769">
          <cell r="F769">
            <v>391679380.60000002</v>
          </cell>
        </row>
        <row r="788">
          <cell r="F788">
            <v>9741507.5999999996</v>
          </cell>
        </row>
        <row r="790">
          <cell r="F790">
            <v>3</v>
          </cell>
        </row>
        <row r="792">
          <cell r="F792">
            <v>450493500.02999991</v>
          </cell>
        </row>
        <row r="796">
          <cell r="F796">
            <v>500000</v>
          </cell>
        </row>
        <row r="798">
          <cell r="F798">
            <v>400000</v>
          </cell>
        </row>
        <row r="801">
          <cell r="F801">
            <v>3100000</v>
          </cell>
        </row>
        <row r="803">
          <cell r="F803">
            <v>911292.9</v>
          </cell>
        </row>
        <row r="809">
          <cell r="F809">
            <v>18509248.800000001</v>
          </cell>
        </row>
        <row r="812">
          <cell r="F812">
            <v>800000</v>
          </cell>
        </row>
        <row r="815">
          <cell r="F815">
            <v>350000</v>
          </cell>
        </row>
        <row r="818">
          <cell r="F818">
            <v>3000000</v>
          </cell>
        </row>
        <row r="820">
          <cell r="F820">
            <v>1000000</v>
          </cell>
        </row>
        <row r="824">
          <cell r="F824">
            <v>7200000</v>
          </cell>
        </row>
        <row r="827">
          <cell r="F827">
            <v>5000000</v>
          </cell>
        </row>
        <row r="829">
          <cell r="F829">
            <v>10068660</v>
          </cell>
        </row>
        <row r="832">
          <cell r="F832">
            <v>1262786.3500000001</v>
          </cell>
        </row>
        <row r="834">
          <cell r="F834">
            <v>265302.42</v>
          </cell>
        </row>
        <row r="836">
          <cell r="F836">
            <v>500000</v>
          </cell>
        </row>
        <row r="839">
          <cell r="F839">
            <v>1150000</v>
          </cell>
        </row>
        <row r="850">
          <cell r="F850">
            <v>13535138.680000002</v>
          </cell>
        </row>
        <row r="852">
          <cell r="F852">
            <v>2250000</v>
          </cell>
        </row>
        <row r="854">
          <cell r="F854">
            <v>3359842</v>
          </cell>
        </row>
        <row r="866">
          <cell r="F866">
            <v>22100356.630000003</v>
          </cell>
        </row>
        <row r="868">
          <cell r="F868">
            <v>192820</v>
          </cell>
        </row>
        <row r="871">
          <cell r="F871">
            <v>108694.81</v>
          </cell>
        </row>
        <row r="876">
          <cell r="F876">
            <v>57856966.450000003</v>
          </cell>
        </row>
        <row r="894">
          <cell r="F894">
            <v>26077505.599999994</v>
          </cell>
        </row>
        <row r="896">
          <cell r="F896">
            <v>652636</v>
          </cell>
        </row>
        <row r="898">
          <cell r="F898">
            <v>1179314</v>
          </cell>
        </row>
        <row r="900">
          <cell r="F900">
            <v>4258514.16</v>
          </cell>
        </row>
        <row r="902">
          <cell r="F902">
            <v>11786359.66</v>
          </cell>
        </row>
        <row r="904">
          <cell r="F904">
            <v>400000</v>
          </cell>
        </row>
        <row r="908">
          <cell r="F908">
            <v>23647198.059999999</v>
          </cell>
        </row>
        <row r="926">
          <cell r="F926">
            <v>26225693.140000001</v>
          </cell>
        </row>
        <row r="928">
          <cell r="F928">
            <v>454195.41</v>
          </cell>
        </row>
        <row r="930">
          <cell r="F930">
            <v>248102525.06999996</v>
          </cell>
        </row>
      </sheetData>
      <sheetData sheetId="4">
        <row r="2">
          <cell r="B2" t="str">
            <v>PRESUPUESTO EXTRAORDINARIO No.1-2021</v>
          </cell>
        </row>
        <row r="9">
          <cell r="D9">
            <v>74449021.25</v>
          </cell>
          <cell r="E9">
            <v>74449021.25</v>
          </cell>
          <cell r="F9">
            <v>0</v>
          </cell>
          <cell r="G9">
            <v>0</v>
          </cell>
        </row>
        <row r="10">
          <cell r="D10">
            <v>39717299.219999991</v>
          </cell>
          <cell r="E10">
            <v>39717299.219999991</v>
          </cell>
          <cell r="F10">
            <v>0</v>
          </cell>
          <cell r="G10">
            <v>0</v>
          </cell>
        </row>
        <row r="11">
          <cell r="D11">
            <v>0</v>
          </cell>
        </row>
        <row r="12">
          <cell r="D12">
            <v>39717299.219999991</v>
          </cell>
          <cell r="E12">
            <v>39717299.219999991</v>
          </cell>
        </row>
        <row r="13">
          <cell r="D13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1">
          <cell r="D21">
            <v>22531371.940000001</v>
          </cell>
          <cell r="E21">
            <v>22531371.940000001</v>
          </cell>
          <cell r="F21">
            <v>0</v>
          </cell>
          <cell r="G21">
            <v>0</v>
          </cell>
        </row>
        <row r="22">
          <cell r="D22">
            <v>10310091.550000001</v>
          </cell>
          <cell r="E22">
            <v>10310091.550000001</v>
          </cell>
        </row>
        <row r="23">
          <cell r="D23">
            <v>0</v>
          </cell>
        </row>
        <row r="24">
          <cell r="D24">
            <v>4819855.959999999</v>
          </cell>
          <cell r="E24">
            <v>4819855.959999999</v>
          </cell>
        </row>
        <row r="25">
          <cell r="D25">
            <v>4131115.51</v>
          </cell>
          <cell r="E25">
            <v>4131115.51</v>
          </cell>
        </row>
        <row r="26">
          <cell r="D26">
            <v>3270308.9200000004</v>
          </cell>
          <cell r="E26">
            <v>3270308.9200000004</v>
          </cell>
        </row>
        <row r="28">
          <cell r="D28">
            <v>5641488.040000001</v>
          </cell>
          <cell r="E28">
            <v>5641488.040000001</v>
          </cell>
          <cell r="F28">
            <v>0</v>
          </cell>
          <cell r="G28">
            <v>0</v>
          </cell>
        </row>
        <row r="29">
          <cell r="D29">
            <v>5352180.9800000004</v>
          </cell>
          <cell r="E29">
            <v>5352180.9800000004</v>
          </cell>
        </row>
        <row r="30">
          <cell r="D30">
            <v>289307.06000000006</v>
          </cell>
          <cell r="E30">
            <v>289307.06000000006</v>
          </cell>
        </row>
        <row r="32">
          <cell r="D32">
            <v>6558862.0499999998</v>
          </cell>
          <cell r="E32">
            <v>6558862.0499999998</v>
          </cell>
          <cell r="F32">
            <v>0</v>
          </cell>
          <cell r="G32">
            <v>0</v>
          </cell>
        </row>
        <row r="33">
          <cell r="D33">
            <v>30716.42</v>
          </cell>
          <cell r="E33">
            <v>30716.42</v>
          </cell>
        </row>
        <row r="34">
          <cell r="D34">
            <v>1702412.0699999998</v>
          </cell>
          <cell r="E34">
            <v>1702412.0699999998</v>
          </cell>
        </row>
        <row r="35">
          <cell r="D35">
            <v>901351.65</v>
          </cell>
          <cell r="E35">
            <v>901351.65</v>
          </cell>
        </row>
        <row r="36">
          <cell r="D36">
            <v>3866153.05</v>
          </cell>
          <cell r="E36">
            <v>3866153.05</v>
          </cell>
        </row>
        <row r="37">
          <cell r="D37">
            <v>58228.86</v>
          </cell>
          <cell r="E37">
            <v>58228.86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D40">
            <v>0</v>
          </cell>
        </row>
        <row r="42">
          <cell r="D42">
            <v>129661881.81912237</v>
          </cell>
          <cell r="E42">
            <v>78822680.119122371</v>
          </cell>
          <cell r="F42">
            <v>50839201.700000003</v>
          </cell>
          <cell r="G42">
            <v>0</v>
          </cell>
        </row>
        <row r="43">
          <cell r="D43">
            <v>500000</v>
          </cell>
          <cell r="E43">
            <v>0</v>
          </cell>
          <cell r="F43">
            <v>500000</v>
          </cell>
          <cell r="G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500000</v>
          </cell>
          <cell r="F48">
            <v>500000</v>
          </cell>
          <cell r="G48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7">
          <cell r="D57">
            <v>4526378</v>
          </cell>
          <cell r="E57">
            <v>1026378</v>
          </cell>
          <cell r="F57">
            <v>3500000</v>
          </cell>
          <cell r="G57">
            <v>0</v>
          </cell>
        </row>
        <row r="58">
          <cell r="D58">
            <v>0</v>
          </cell>
        </row>
        <row r="59">
          <cell r="D59">
            <v>1026378</v>
          </cell>
          <cell r="E59">
            <v>626378</v>
          </cell>
          <cell r="F59">
            <v>400000</v>
          </cell>
        </row>
        <row r="60">
          <cell r="D60">
            <v>3500000</v>
          </cell>
          <cell r="E60">
            <v>400000</v>
          </cell>
          <cell r="F60">
            <v>3100000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6">
          <cell r="D66">
            <v>50048943.879999995</v>
          </cell>
          <cell r="E66">
            <v>30628402.18</v>
          </cell>
          <cell r="F66">
            <v>19420541.699999999</v>
          </cell>
          <cell r="G66">
            <v>0</v>
          </cell>
        </row>
        <row r="67">
          <cell r="D67">
            <v>5427000</v>
          </cell>
          <cell r="E67">
            <v>5427000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1061292.8999999999</v>
          </cell>
          <cell r="E72">
            <v>150000</v>
          </cell>
          <cell r="F72">
            <v>911292.9</v>
          </cell>
        </row>
        <row r="73">
          <cell r="D73">
            <v>43560650.980000004</v>
          </cell>
          <cell r="E73">
            <v>25051402.18</v>
          </cell>
          <cell r="F73">
            <v>18509248.800000001</v>
          </cell>
        </row>
        <row r="75">
          <cell r="D75">
            <v>24947128.890000001</v>
          </cell>
          <cell r="E75">
            <v>19797128.890000001</v>
          </cell>
          <cell r="F75">
            <v>5150000</v>
          </cell>
          <cell r="G75">
            <v>0</v>
          </cell>
        </row>
        <row r="76">
          <cell r="D76">
            <v>5120000</v>
          </cell>
          <cell r="E76">
            <v>4320000</v>
          </cell>
          <cell r="F76">
            <v>800000</v>
          </cell>
        </row>
        <row r="77">
          <cell r="D77">
            <v>9055241.8900000006</v>
          </cell>
          <cell r="E77">
            <v>8705241.8900000006</v>
          </cell>
          <cell r="F77">
            <v>350000</v>
          </cell>
        </row>
        <row r="78">
          <cell r="D78">
            <v>4790000</v>
          </cell>
          <cell r="E78">
            <v>1790000</v>
          </cell>
          <cell r="F78">
            <v>3000000</v>
          </cell>
        </row>
        <row r="79">
          <cell r="D79">
            <v>5981887</v>
          </cell>
          <cell r="E79">
            <v>4981887</v>
          </cell>
          <cell r="F79">
            <v>1000000</v>
          </cell>
        </row>
        <row r="81">
          <cell r="D81">
            <v>144653.55912237501</v>
          </cell>
          <cell r="E81">
            <v>144653.55912237501</v>
          </cell>
          <cell r="F81">
            <v>0</v>
          </cell>
          <cell r="G81">
            <v>0</v>
          </cell>
        </row>
        <row r="82">
          <cell r="D82">
            <v>144653.55912237501</v>
          </cell>
          <cell r="E82">
            <v>144653.55912237501</v>
          </cell>
        </row>
        <row r="84">
          <cell r="D84">
            <v>24981304.859999999</v>
          </cell>
          <cell r="E84">
            <v>12781304.859999999</v>
          </cell>
          <cell r="F84">
            <v>12200000</v>
          </cell>
          <cell r="G84">
            <v>0</v>
          </cell>
        </row>
        <row r="85">
          <cell r="D85">
            <v>19381304.859999999</v>
          </cell>
          <cell r="E85">
            <v>12181304.859999999</v>
          </cell>
          <cell r="F85">
            <v>7200000</v>
          </cell>
        </row>
        <row r="86">
          <cell r="D86">
            <v>5600000</v>
          </cell>
          <cell r="E86">
            <v>600000</v>
          </cell>
          <cell r="F86">
            <v>5000000</v>
          </cell>
        </row>
        <row r="87">
          <cell r="D87">
            <v>0</v>
          </cell>
        </row>
        <row r="89">
          <cell r="D89">
            <v>18739354.390000001</v>
          </cell>
          <cell r="E89">
            <v>8670694.3900000006</v>
          </cell>
          <cell r="F89">
            <v>10068660</v>
          </cell>
          <cell r="G89">
            <v>0</v>
          </cell>
        </row>
        <row r="90">
          <cell r="D90">
            <v>8670694.3900000006</v>
          </cell>
          <cell r="E90">
            <v>8670694.3900000006</v>
          </cell>
        </row>
        <row r="91">
          <cell r="D91">
            <v>0</v>
          </cell>
          <cell r="F91">
            <v>0</v>
          </cell>
          <cell r="G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10068660</v>
          </cell>
          <cell r="F97">
            <v>10068660</v>
          </cell>
        </row>
        <row r="98">
          <cell r="D98">
            <v>0</v>
          </cell>
        </row>
        <row r="100">
          <cell r="D100">
            <v>5774118.2400000002</v>
          </cell>
          <cell r="E100">
            <v>5774118.2400000002</v>
          </cell>
          <cell r="F100">
            <v>0</v>
          </cell>
          <cell r="G100">
            <v>0</v>
          </cell>
        </row>
        <row r="101">
          <cell r="D101">
            <v>0</v>
          </cell>
        </row>
        <row r="102">
          <cell r="D102">
            <v>5774118.2400000002</v>
          </cell>
          <cell r="E102">
            <v>5774118.2400000002</v>
          </cell>
        </row>
        <row r="104">
          <cell r="D104">
            <v>639500970.35000002</v>
          </cell>
          <cell r="E104">
            <v>622761395.00999999</v>
          </cell>
          <cell r="F104">
            <v>16713227.450000001</v>
          </cell>
          <cell r="G104">
            <v>26347.89</v>
          </cell>
        </row>
        <row r="105">
          <cell r="D105">
            <v>14123004.190000001</v>
          </cell>
          <cell r="E105">
            <v>14123004.190000001</v>
          </cell>
          <cell r="F105">
            <v>0</v>
          </cell>
          <cell r="G105">
            <v>0</v>
          </cell>
        </row>
        <row r="106">
          <cell r="D106">
            <v>140661.79999999999</v>
          </cell>
          <cell r="E106">
            <v>140661.79999999999</v>
          </cell>
        </row>
        <row r="107">
          <cell r="D107">
            <v>295990.24</v>
          </cell>
          <cell r="E107">
            <v>295990.24</v>
          </cell>
        </row>
        <row r="108">
          <cell r="D108">
            <v>0</v>
          </cell>
        </row>
        <row r="109">
          <cell r="D109">
            <v>862248.35000000009</v>
          </cell>
          <cell r="E109">
            <v>862248.35000000009</v>
          </cell>
        </row>
        <row r="110">
          <cell r="D110">
            <v>12824103.800000001</v>
          </cell>
          <cell r="E110">
            <v>12824103.800000001</v>
          </cell>
        </row>
        <row r="112">
          <cell r="D112">
            <v>600000</v>
          </cell>
          <cell r="E112">
            <v>600000</v>
          </cell>
          <cell r="F112">
            <v>0</v>
          </cell>
          <cell r="G112">
            <v>0</v>
          </cell>
        </row>
        <row r="113">
          <cell r="D113">
            <v>100000</v>
          </cell>
          <cell r="E113">
            <v>100000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500000</v>
          </cell>
          <cell r="E116">
            <v>500000</v>
          </cell>
          <cell r="G116">
            <v>0</v>
          </cell>
        </row>
        <row r="118">
          <cell r="D118">
            <v>38359472.350000001</v>
          </cell>
          <cell r="E118">
            <v>38359472.350000001</v>
          </cell>
          <cell r="F118">
            <v>0</v>
          </cell>
          <cell r="G118">
            <v>0</v>
          </cell>
        </row>
        <row r="119">
          <cell r="D119">
            <v>5030746.4000000004</v>
          </cell>
          <cell r="E119">
            <v>5030746.4000000004</v>
          </cell>
        </row>
        <row r="120">
          <cell r="D120">
            <v>0</v>
          </cell>
        </row>
        <row r="121">
          <cell r="D121">
            <v>27618.38</v>
          </cell>
          <cell r="E121">
            <v>27618.38</v>
          </cell>
        </row>
        <row r="122">
          <cell r="D122">
            <v>5000000</v>
          </cell>
          <cell r="E122">
            <v>5000000</v>
          </cell>
        </row>
        <row r="123">
          <cell r="D123">
            <v>2781707.57</v>
          </cell>
          <cell r="E123">
            <v>2781707.57</v>
          </cell>
        </row>
        <row r="124">
          <cell r="D124">
            <v>500000</v>
          </cell>
          <cell r="E124">
            <v>500000</v>
          </cell>
        </row>
        <row r="125">
          <cell r="D125">
            <v>25019400</v>
          </cell>
          <cell r="E125">
            <v>25019400</v>
          </cell>
        </row>
        <row r="127">
          <cell r="D127">
            <v>506770865.65999997</v>
          </cell>
          <cell r="E127">
            <v>505242776.88999999</v>
          </cell>
          <cell r="F127">
            <v>1528088.77</v>
          </cell>
          <cell r="G127">
            <v>0</v>
          </cell>
        </row>
        <row r="128">
          <cell r="D128">
            <v>303564865.69</v>
          </cell>
          <cell r="E128">
            <v>302302079.33999997</v>
          </cell>
          <cell r="F128">
            <v>1262786.3500000001</v>
          </cell>
        </row>
        <row r="129">
          <cell r="D129">
            <v>203205999.97</v>
          </cell>
          <cell r="E129">
            <v>202940697.55000001</v>
          </cell>
          <cell r="F129">
            <v>265302.42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D132">
            <v>0</v>
          </cell>
        </row>
        <row r="133">
          <cell r="D133">
            <v>0</v>
          </cell>
        </row>
        <row r="134">
          <cell r="D134">
            <v>0</v>
          </cell>
        </row>
        <row r="136">
          <cell r="D136">
            <v>79647628.150000006</v>
          </cell>
          <cell r="E136">
            <v>64436141.580000006</v>
          </cell>
          <cell r="F136">
            <v>15185138.680000002</v>
          </cell>
          <cell r="G136">
            <v>26347.89</v>
          </cell>
        </row>
        <row r="137">
          <cell r="D137">
            <v>3427526.84</v>
          </cell>
          <cell r="E137">
            <v>2901178.9499999997</v>
          </cell>
          <cell r="F137">
            <v>500000</v>
          </cell>
          <cell r="G137">
            <v>26347.89</v>
          </cell>
        </row>
        <row r="138">
          <cell r="D138">
            <v>9161318.9299999997</v>
          </cell>
          <cell r="E138">
            <v>9161318.9299999997</v>
          </cell>
        </row>
        <row r="139">
          <cell r="D139">
            <v>553715.72</v>
          </cell>
          <cell r="E139">
            <v>553715.72</v>
          </cell>
        </row>
        <row r="140">
          <cell r="D140">
            <v>1432593.65</v>
          </cell>
          <cell r="E140">
            <v>282593.65000000002</v>
          </cell>
          <cell r="F140">
            <v>1150000</v>
          </cell>
        </row>
        <row r="141">
          <cell r="D141">
            <v>607731.18999999994</v>
          </cell>
          <cell r="E141">
            <v>607731.18999999994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64464741.820000008</v>
          </cell>
          <cell r="E144">
            <v>50929603.140000008</v>
          </cell>
          <cell r="F144">
            <v>13535138.680000002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D147">
            <v>0</v>
          </cell>
          <cell r="G147">
            <v>0</v>
          </cell>
        </row>
        <row r="148">
          <cell r="D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D151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D155">
            <v>0</v>
          </cell>
        </row>
        <row r="157">
          <cell r="D157">
            <v>1465346133.1700001</v>
          </cell>
          <cell r="E157">
            <v>894397482.31999993</v>
          </cell>
          <cell r="F157">
            <v>130223009.31</v>
          </cell>
          <cell r="G157">
            <v>440725641.54000002</v>
          </cell>
        </row>
        <row r="158">
          <cell r="D158">
            <v>688131126.51999998</v>
          </cell>
          <cell r="E158">
            <v>508861856.26999998</v>
          </cell>
          <cell r="F158">
            <v>130223009.31</v>
          </cell>
          <cell r="G158">
            <v>49046260.940000005</v>
          </cell>
        </row>
        <row r="159">
          <cell r="D159">
            <v>14419546.949999999</v>
          </cell>
          <cell r="E159">
            <v>8809704.9499999993</v>
          </cell>
          <cell r="F159">
            <v>5609842</v>
          </cell>
        </row>
        <row r="160">
          <cell r="D160">
            <v>0</v>
          </cell>
        </row>
        <row r="161">
          <cell r="D161">
            <v>40484610.210000001</v>
          </cell>
          <cell r="E161">
            <v>18191433.579999998</v>
          </cell>
          <cell r="F161">
            <v>22293176.630000003</v>
          </cell>
        </row>
        <row r="162">
          <cell r="D162">
            <v>57240654.820000008</v>
          </cell>
          <cell r="E162">
            <v>57131960.010000005</v>
          </cell>
          <cell r="F162">
            <v>108694.81</v>
          </cell>
        </row>
        <row r="163">
          <cell r="D163">
            <v>448170111.35000002</v>
          </cell>
          <cell r="E163">
            <v>314546490.39999998</v>
          </cell>
          <cell r="F163">
            <v>84587108.049999997</v>
          </cell>
          <cell r="G163">
            <v>49036512.900000006</v>
          </cell>
        </row>
        <row r="164">
          <cell r="D164">
            <v>104548099.15000001</v>
          </cell>
          <cell r="E164">
            <v>104538663.17</v>
          </cell>
          <cell r="G164">
            <v>9435.9800000000014</v>
          </cell>
        </row>
        <row r="165">
          <cell r="D165">
            <v>18130398.009999998</v>
          </cell>
          <cell r="E165">
            <v>905898.12999999977</v>
          </cell>
          <cell r="F165">
            <v>17224187.82</v>
          </cell>
          <cell r="G165">
            <v>312.06</v>
          </cell>
        </row>
        <row r="166">
          <cell r="D166">
            <v>5137706.0299999993</v>
          </cell>
          <cell r="E166">
            <v>4737706.0299999993</v>
          </cell>
          <cell r="F166">
            <v>400000</v>
          </cell>
        </row>
        <row r="168">
          <cell r="D168">
            <v>776515006.6500001</v>
          </cell>
          <cell r="E168">
            <v>384835626.05000001</v>
          </cell>
          <cell r="F168">
            <v>0</v>
          </cell>
          <cell r="G168">
            <v>391679380.60000002</v>
          </cell>
        </row>
        <row r="169">
          <cell r="D169">
            <v>741679380.60000002</v>
          </cell>
          <cell r="E169">
            <v>350000000</v>
          </cell>
          <cell r="G169">
            <v>391679380.60000002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34835626.049999997</v>
          </cell>
          <cell r="E173">
            <v>34835626.049999997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9">
          <cell r="D179">
            <v>700000</v>
          </cell>
          <cell r="E179">
            <v>700000</v>
          </cell>
          <cell r="F179">
            <v>0</v>
          </cell>
          <cell r="G179">
            <v>0</v>
          </cell>
        </row>
        <row r="180">
          <cell r="D180">
            <v>0</v>
          </cell>
        </row>
        <row r="181">
          <cell r="D181">
            <v>700000</v>
          </cell>
          <cell r="E181">
            <v>700000</v>
          </cell>
        </row>
        <row r="182">
          <cell r="D182">
            <v>0</v>
          </cell>
        </row>
        <row r="184">
          <cell r="D184">
            <v>43916142.059999995</v>
          </cell>
          <cell r="E184">
            <v>20268943.999999996</v>
          </cell>
          <cell r="F184">
            <v>23647198.059999999</v>
          </cell>
          <cell r="G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9">
          <cell r="D189">
            <v>39443822.060000002</v>
          </cell>
          <cell r="E189">
            <v>15796624</v>
          </cell>
          <cell r="F189">
            <v>23647198.059999999</v>
          </cell>
          <cell r="G189">
            <v>0</v>
          </cell>
        </row>
        <row r="190">
          <cell r="D190">
            <v>0</v>
          </cell>
        </row>
        <row r="191">
          <cell r="D191">
            <v>39443822.060000002</v>
          </cell>
          <cell r="E191">
            <v>15796624</v>
          </cell>
          <cell r="F191">
            <v>23647198.059999999</v>
          </cell>
        </row>
        <row r="192">
          <cell r="D192">
            <v>0</v>
          </cell>
        </row>
        <row r="193">
          <cell r="D193">
            <v>0</v>
          </cell>
        </row>
        <row r="195">
          <cell r="D195">
            <v>3025784.5999999992</v>
          </cell>
          <cell r="E195">
            <v>3025784.5999999992</v>
          </cell>
          <cell r="F195">
            <v>0</v>
          </cell>
          <cell r="G195">
            <v>0</v>
          </cell>
        </row>
        <row r="196">
          <cell r="D196">
            <v>3025784.5999999992</v>
          </cell>
          <cell r="E196">
            <v>3025784.5999999992</v>
          </cell>
        </row>
        <row r="198">
          <cell r="D198">
            <v>1446535.4000000001</v>
          </cell>
          <cell r="E198">
            <v>1446535.4000000001</v>
          </cell>
          <cell r="F198">
            <v>0</v>
          </cell>
          <cell r="G198">
            <v>0</v>
          </cell>
        </row>
        <row r="199">
          <cell r="D199">
            <v>1446535.4000000001</v>
          </cell>
          <cell r="E199">
            <v>1446535.4000000001</v>
          </cell>
        </row>
        <row r="200">
          <cell r="D200">
            <v>0</v>
          </cell>
          <cell r="G200">
            <v>0</v>
          </cell>
        </row>
        <row r="201">
          <cell r="D201">
            <v>0</v>
          </cell>
        </row>
        <row r="202">
          <cell r="D202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D205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D208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D211">
            <v>0</v>
          </cell>
          <cell r="F211">
            <v>0</v>
          </cell>
          <cell r="G211">
            <v>0</v>
          </cell>
        </row>
        <row r="212">
          <cell r="D212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D215">
            <v>0</v>
          </cell>
        </row>
        <row r="216">
          <cell r="D216">
            <v>0</v>
          </cell>
        </row>
        <row r="218">
          <cell r="D218">
            <v>464790133.39000005</v>
          </cell>
          <cell r="E218">
            <v>428368734.24000001</v>
          </cell>
          <cell r="F218">
            <v>26679888.550000001</v>
          </cell>
          <cell r="G218">
            <v>9741510.5999999996</v>
          </cell>
        </row>
        <row r="219">
          <cell r="D219">
            <v>464790133.39000005</v>
          </cell>
          <cell r="E219">
            <v>428368734.24000001</v>
          </cell>
          <cell r="F219">
            <v>26679888.550000001</v>
          </cell>
          <cell r="G219">
            <v>9741510.5999999996</v>
          </cell>
        </row>
        <row r="220">
          <cell r="D220">
            <v>436080746.23000002</v>
          </cell>
          <cell r="E220">
            <v>400113545.49000001</v>
          </cell>
          <cell r="F220">
            <v>26225693.140000001</v>
          </cell>
          <cell r="G220">
            <v>9741507.5999999996</v>
          </cell>
        </row>
        <row r="221">
          <cell r="D221">
            <v>28709387.16</v>
          </cell>
          <cell r="E221">
            <v>28255188.75</v>
          </cell>
          <cell r="F221">
            <v>454195.41</v>
          </cell>
          <cell r="G221">
            <v>3</v>
          </cell>
        </row>
        <row r="223">
          <cell r="D223">
            <v>2817664282.0391226</v>
          </cell>
          <cell r="E223">
            <v>2119068256.9391222</v>
          </cell>
          <cell r="F223">
            <v>248102525.06999999</v>
          </cell>
          <cell r="G223">
            <v>450493500.03000003</v>
          </cell>
        </row>
        <row r="456">
          <cell r="D456">
            <v>2817664.2820391227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65995-E7DE-4743-8438-1A48C88D02ED}">
  <dimension ref="A1:B13"/>
  <sheetViews>
    <sheetView workbookViewId="0">
      <selection activeCell="A18" sqref="A18"/>
    </sheetView>
  </sheetViews>
  <sheetFormatPr baseColWidth="10" defaultRowHeight="14.4" x14ac:dyDescent="0.3"/>
  <cols>
    <col min="1" max="1" width="44.6640625" bestFit="1" customWidth="1"/>
    <col min="2" max="2" width="11.88671875" bestFit="1" customWidth="1"/>
  </cols>
  <sheetData>
    <row r="1" spans="1:2" x14ac:dyDescent="0.3">
      <c r="A1" s="1" t="s">
        <v>0</v>
      </c>
      <c r="B1" s="1"/>
    </row>
    <row r="2" spans="1:2" x14ac:dyDescent="0.3">
      <c r="A2" s="1" t="s">
        <v>1</v>
      </c>
      <c r="B2" s="1"/>
    </row>
    <row r="3" spans="1:2" x14ac:dyDescent="0.3">
      <c r="A3" s="1" t="s">
        <v>13</v>
      </c>
      <c r="B3" s="1"/>
    </row>
    <row r="4" spans="1:2" x14ac:dyDescent="0.3">
      <c r="A4" s="11" t="s">
        <v>2</v>
      </c>
      <c r="B4" s="11"/>
    </row>
    <row r="5" spans="1:2" x14ac:dyDescent="0.3">
      <c r="A5" s="4" t="s">
        <v>3</v>
      </c>
      <c r="B5" s="5" t="s">
        <v>4</v>
      </c>
    </row>
    <row r="6" spans="1:2" x14ac:dyDescent="0.3">
      <c r="A6" s="6" t="s">
        <v>5</v>
      </c>
      <c r="B6" s="7">
        <v>108691.375</v>
      </c>
    </row>
    <row r="7" spans="1:2" x14ac:dyDescent="0.3">
      <c r="A7" s="6" t="s">
        <v>6</v>
      </c>
      <c r="B7" s="7">
        <v>2350</v>
      </c>
    </row>
    <row r="8" spans="1:2" x14ac:dyDescent="0.3">
      <c r="A8" s="6" t="s">
        <v>7</v>
      </c>
      <c r="B8" s="7">
        <v>95981.413650000002</v>
      </c>
    </row>
    <row r="9" spans="1:2" x14ac:dyDescent="0.3">
      <c r="A9" s="7" t="s">
        <v>8</v>
      </c>
      <c r="B9" s="7">
        <v>3347.1980600000002</v>
      </c>
    </row>
    <row r="10" spans="1:2" x14ac:dyDescent="0.3">
      <c r="A10" s="6" t="s">
        <v>9</v>
      </c>
      <c r="B10" s="7">
        <v>3810.8339999999998</v>
      </c>
    </row>
    <row r="11" spans="1:2" x14ac:dyDescent="0.3">
      <c r="A11" s="8" t="s">
        <v>10</v>
      </c>
      <c r="B11" s="7">
        <v>-7395594.8386999974</v>
      </c>
    </row>
    <row r="12" spans="1:2" x14ac:dyDescent="0.3">
      <c r="A12" s="8" t="s">
        <v>11</v>
      </c>
      <c r="B12" s="7">
        <v>1197728.77929</v>
      </c>
    </row>
    <row r="13" spans="1:2" x14ac:dyDescent="0.3">
      <c r="A13" s="9" t="s">
        <v>12</v>
      </c>
      <c r="B13" s="10">
        <f>SUM(B6:B12)</f>
        <v>-5983685.2386999978</v>
      </c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861A3-C58E-44BF-ACE7-90191EB1CE47}">
  <dimension ref="A1:K49"/>
  <sheetViews>
    <sheetView topLeftCell="A17" zoomScale="80" zoomScaleNormal="80" workbookViewId="0">
      <selection activeCell="E35" sqref="E35"/>
    </sheetView>
  </sheetViews>
  <sheetFormatPr baseColWidth="10" defaultRowHeight="14.4" x14ac:dyDescent="0.3"/>
  <cols>
    <col min="2" max="2" width="32.44140625" customWidth="1"/>
    <col min="3" max="3" width="12.109375" bestFit="1" customWidth="1"/>
    <col min="5" max="5" width="12.109375" bestFit="1" customWidth="1"/>
    <col min="8" max="8" width="43.33203125" bestFit="1" customWidth="1"/>
    <col min="9" max="9" width="12.109375" bestFit="1" customWidth="1"/>
    <col min="11" max="11" width="12.109375" bestFit="1" customWidth="1"/>
  </cols>
  <sheetData>
    <row r="1" spans="1:11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3">
      <c r="A2" s="30" t="s">
        <v>134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3">
      <c r="A3" s="29" t="s">
        <v>135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5" thickBot="1" x14ac:dyDescent="0.35">
      <c r="A4" s="29" t="s">
        <v>136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28.2" thickBot="1" x14ac:dyDescent="0.35">
      <c r="A5" s="31" t="s">
        <v>137</v>
      </c>
      <c r="B5" s="32"/>
      <c r="C5" s="33" t="s">
        <v>138</v>
      </c>
      <c r="D5" s="33" t="s">
        <v>139</v>
      </c>
      <c r="E5" s="33" t="s">
        <v>128</v>
      </c>
      <c r="F5" s="34"/>
      <c r="G5" s="35" t="s">
        <v>140</v>
      </c>
      <c r="H5" s="36"/>
      <c r="I5" s="33" t="s">
        <v>138</v>
      </c>
      <c r="J5" s="33" t="s">
        <v>139</v>
      </c>
      <c r="K5" s="37" t="s">
        <v>128</v>
      </c>
    </row>
    <row r="6" spans="1:11" ht="15" thickTop="1" x14ac:dyDescent="0.3">
      <c r="A6" s="38"/>
      <c r="B6" s="39"/>
      <c r="C6" s="23"/>
      <c r="D6" s="23"/>
      <c r="E6" s="23"/>
      <c r="F6" s="40"/>
      <c r="G6" s="41"/>
      <c r="H6" s="39"/>
      <c r="I6" s="3"/>
      <c r="J6" s="42"/>
      <c r="K6" s="42"/>
    </row>
    <row r="7" spans="1:11" x14ac:dyDescent="0.3">
      <c r="A7" s="43" t="s">
        <v>141</v>
      </c>
      <c r="B7" s="44" t="s">
        <v>142</v>
      </c>
      <c r="C7" s="45">
        <v>162459.96165000001</v>
      </c>
      <c r="D7" s="45">
        <v>55531.693060000005</v>
      </c>
      <c r="E7" s="45">
        <f>+E8</f>
        <v>214180.82071000003</v>
      </c>
      <c r="F7" s="46"/>
      <c r="G7" s="47"/>
      <c r="H7" s="48"/>
      <c r="I7" s="3"/>
      <c r="J7" s="49"/>
      <c r="K7" s="23"/>
    </row>
    <row r="8" spans="1:11" x14ac:dyDescent="0.3">
      <c r="A8" s="43" t="s">
        <v>153</v>
      </c>
      <c r="B8" s="50" t="s">
        <v>154</v>
      </c>
      <c r="C8" s="45">
        <v>162459.96165000001</v>
      </c>
      <c r="D8" s="45">
        <v>55531.693060000005</v>
      </c>
      <c r="E8" s="45">
        <f>+E10+E39</f>
        <v>214180.82071000003</v>
      </c>
      <c r="F8" s="46"/>
      <c r="G8" s="41"/>
      <c r="H8" s="48"/>
      <c r="I8" s="3"/>
      <c r="J8" s="49"/>
      <c r="K8" s="45"/>
    </row>
    <row r="9" spans="1:11" x14ac:dyDescent="0.3">
      <c r="A9" s="43"/>
      <c r="B9" s="50"/>
      <c r="C9" s="23"/>
      <c r="D9" s="23"/>
      <c r="E9" s="23"/>
      <c r="F9" s="46"/>
      <c r="G9" s="62"/>
      <c r="H9" s="2"/>
      <c r="I9" s="3"/>
      <c r="J9" s="49"/>
      <c r="K9" s="45"/>
    </row>
    <row r="10" spans="1:11" x14ac:dyDescent="0.3">
      <c r="A10" s="43" t="s">
        <v>155</v>
      </c>
      <c r="B10" s="50" t="s">
        <v>156</v>
      </c>
      <c r="C10" s="45">
        <v>162459.96165000001</v>
      </c>
      <c r="D10" s="45">
        <f>+D15+D20+D27+D31</f>
        <v>47910.02506</v>
      </c>
      <c r="E10" s="45">
        <f>+C10+D10</f>
        <v>210369.98671000003</v>
      </c>
      <c r="F10" s="46"/>
      <c r="G10" s="41" t="s">
        <v>157</v>
      </c>
      <c r="H10" s="2" t="s">
        <v>158</v>
      </c>
      <c r="I10" s="3"/>
      <c r="J10" s="49"/>
      <c r="K10" s="45">
        <v>0</v>
      </c>
    </row>
    <row r="11" spans="1:11" x14ac:dyDescent="0.3">
      <c r="A11" s="63" t="s">
        <v>159</v>
      </c>
      <c r="B11" s="60" t="s">
        <v>160</v>
      </c>
      <c r="C11" s="23">
        <v>108691.375</v>
      </c>
      <c r="D11" s="23">
        <v>0</v>
      </c>
      <c r="E11" s="23">
        <f>+D11+C11</f>
        <v>108691.375</v>
      </c>
      <c r="F11" s="46"/>
      <c r="G11" s="41" t="s">
        <v>147</v>
      </c>
      <c r="H11" s="48" t="s">
        <v>148</v>
      </c>
      <c r="I11" s="3">
        <v>72362.061000000002</v>
      </c>
      <c r="J11" s="23"/>
      <c r="K11" s="45">
        <v>72362.061000000002</v>
      </c>
    </row>
    <row r="12" spans="1:11" x14ac:dyDescent="0.3">
      <c r="A12" s="63" t="s">
        <v>161</v>
      </c>
      <c r="B12" s="60" t="s">
        <v>162</v>
      </c>
      <c r="C12" s="23">
        <v>108691.375</v>
      </c>
      <c r="D12" s="23"/>
      <c r="E12" s="23">
        <v>108691.375</v>
      </c>
      <c r="F12" s="46"/>
      <c r="G12" s="41" t="s">
        <v>145</v>
      </c>
      <c r="H12" s="48" t="s">
        <v>146</v>
      </c>
      <c r="I12" s="3">
        <v>8000</v>
      </c>
      <c r="J12" s="23"/>
      <c r="K12" s="45">
        <v>8000</v>
      </c>
    </row>
    <row r="13" spans="1:11" x14ac:dyDescent="0.3">
      <c r="A13" s="63" t="s">
        <v>163</v>
      </c>
      <c r="B13" s="64" t="s">
        <v>164</v>
      </c>
      <c r="C13" s="23"/>
      <c r="D13" s="23">
        <v>0</v>
      </c>
      <c r="E13" s="23">
        <v>0</v>
      </c>
      <c r="F13" s="46"/>
      <c r="G13" s="41" t="s">
        <v>149</v>
      </c>
      <c r="H13" s="48" t="s">
        <v>150</v>
      </c>
      <c r="I13" s="3">
        <v>1179.3140000000001</v>
      </c>
      <c r="J13" s="23"/>
      <c r="K13" s="45">
        <v>1179.3140000000001</v>
      </c>
    </row>
    <row r="14" spans="1:11" x14ac:dyDescent="0.3">
      <c r="A14" s="63"/>
      <c r="B14" s="64"/>
      <c r="C14" s="23"/>
      <c r="D14" s="23"/>
      <c r="E14" s="23"/>
      <c r="F14" s="46"/>
      <c r="G14" s="41" t="s">
        <v>151</v>
      </c>
      <c r="H14" s="48" t="s">
        <v>152</v>
      </c>
      <c r="I14" s="3">
        <v>27150</v>
      </c>
      <c r="J14" s="23"/>
      <c r="K14" s="45">
        <v>27150</v>
      </c>
    </row>
    <row r="15" spans="1:11" x14ac:dyDescent="0.3">
      <c r="A15" s="51"/>
      <c r="B15" s="52" t="s">
        <v>165</v>
      </c>
      <c r="C15" s="53">
        <v>108691.375</v>
      </c>
      <c r="D15" s="53">
        <v>0</v>
      </c>
      <c r="E15" s="53">
        <f>+D15+C15</f>
        <v>108691.375</v>
      </c>
      <c r="F15" s="46"/>
      <c r="G15" s="54"/>
      <c r="H15" s="55" t="s">
        <v>166</v>
      </c>
      <c r="I15" s="56">
        <v>108691.375</v>
      </c>
      <c r="J15" s="53">
        <v>0</v>
      </c>
      <c r="K15" s="53">
        <v>108691.375</v>
      </c>
    </row>
    <row r="16" spans="1:11" x14ac:dyDescent="0.3">
      <c r="A16" s="63"/>
      <c r="B16" s="60"/>
      <c r="C16" s="23"/>
      <c r="D16" s="23"/>
      <c r="E16" s="23"/>
      <c r="F16" s="46"/>
      <c r="G16" s="47"/>
      <c r="H16" s="48"/>
      <c r="I16" s="3"/>
      <c r="J16" s="23"/>
      <c r="K16" s="45"/>
    </row>
    <row r="17" spans="1:11" x14ac:dyDescent="0.3">
      <c r="A17" s="63" t="s">
        <v>167</v>
      </c>
      <c r="B17" s="60" t="s">
        <v>6</v>
      </c>
      <c r="C17" s="23">
        <v>0</v>
      </c>
      <c r="D17" s="23">
        <v>2350</v>
      </c>
      <c r="E17" s="23">
        <v>2350</v>
      </c>
      <c r="F17" s="46"/>
      <c r="G17" s="41" t="s">
        <v>145</v>
      </c>
      <c r="H17" s="65" t="s">
        <v>146</v>
      </c>
      <c r="I17" s="23"/>
      <c r="J17" s="23">
        <v>2000</v>
      </c>
      <c r="K17" s="45">
        <v>2000</v>
      </c>
    </row>
    <row r="18" spans="1:11" x14ac:dyDescent="0.3">
      <c r="A18" s="63" t="s">
        <v>168</v>
      </c>
      <c r="B18" s="60" t="s">
        <v>169</v>
      </c>
      <c r="C18" s="23">
        <v>0</v>
      </c>
      <c r="D18" s="23"/>
      <c r="E18" s="23">
        <v>0</v>
      </c>
      <c r="F18" s="66"/>
      <c r="G18" s="41" t="s">
        <v>147</v>
      </c>
      <c r="H18" s="48" t="s">
        <v>148</v>
      </c>
      <c r="I18" s="2"/>
      <c r="J18" s="23">
        <v>350</v>
      </c>
      <c r="K18" s="45">
        <v>350</v>
      </c>
    </row>
    <row r="19" spans="1:11" x14ac:dyDescent="0.3">
      <c r="A19" s="63" t="s">
        <v>170</v>
      </c>
      <c r="B19" s="23" t="s">
        <v>171</v>
      </c>
      <c r="C19" s="23"/>
      <c r="D19" s="23">
        <v>2350</v>
      </c>
      <c r="E19" s="23">
        <v>2350</v>
      </c>
      <c r="F19" s="66"/>
      <c r="G19" s="41" t="s">
        <v>149</v>
      </c>
      <c r="H19" s="48" t="s">
        <v>150</v>
      </c>
      <c r="I19" s="2"/>
      <c r="J19" s="23"/>
      <c r="K19" s="45">
        <v>0</v>
      </c>
    </row>
    <row r="20" spans="1:11" x14ac:dyDescent="0.3">
      <c r="A20" s="51"/>
      <c r="B20" s="52" t="s">
        <v>172</v>
      </c>
      <c r="C20" s="53">
        <v>0</v>
      </c>
      <c r="D20" s="53">
        <v>2350</v>
      </c>
      <c r="E20" s="53">
        <v>2350</v>
      </c>
      <c r="F20" s="46"/>
      <c r="G20" s="54"/>
      <c r="H20" s="55" t="s">
        <v>173</v>
      </c>
      <c r="I20" s="56"/>
      <c r="J20" s="53">
        <v>2350</v>
      </c>
      <c r="K20" s="53">
        <v>2350</v>
      </c>
    </row>
    <row r="21" spans="1:11" x14ac:dyDescent="0.3">
      <c r="A21" s="67"/>
      <c r="B21" s="23"/>
      <c r="C21" s="45"/>
      <c r="D21" s="23"/>
      <c r="E21" s="23"/>
      <c r="F21" s="66"/>
      <c r="G21" s="47"/>
      <c r="H21" s="48"/>
      <c r="I21" s="2"/>
      <c r="J21" s="23"/>
      <c r="K21" s="45"/>
    </row>
    <row r="22" spans="1:11" x14ac:dyDescent="0.3">
      <c r="A22" s="63" t="s">
        <v>174</v>
      </c>
      <c r="B22" s="60" t="s">
        <v>7</v>
      </c>
      <c r="C22" s="45">
        <v>53768.586649999997</v>
      </c>
      <c r="D22" s="45">
        <v>42212.826999999997</v>
      </c>
      <c r="E22" s="45">
        <v>95981.413650000002</v>
      </c>
      <c r="F22" s="66"/>
      <c r="G22" s="41" t="s">
        <v>157</v>
      </c>
      <c r="H22" s="2" t="s">
        <v>158</v>
      </c>
      <c r="I22" s="3">
        <v>5077.6786000000002</v>
      </c>
      <c r="J22" s="3"/>
      <c r="K22" s="45">
        <v>5077.6786000000002</v>
      </c>
    </row>
    <row r="23" spans="1:11" x14ac:dyDescent="0.3">
      <c r="A23" s="63" t="s">
        <v>175</v>
      </c>
      <c r="B23" s="64" t="s">
        <v>176</v>
      </c>
      <c r="C23" s="23"/>
      <c r="D23" s="23">
        <v>42212.826999999997</v>
      </c>
      <c r="E23" s="23">
        <v>42212.826999999997</v>
      </c>
      <c r="F23" s="66"/>
      <c r="G23" s="41" t="s">
        <v>145</v>
      </c>
      <c r="H23" s="2" t="s">
        <v>146</v>
      </c>
      <c r="I23" s="3">
        <v>15928.53169</v>
      </c>
      <c r="J23" s="49">
        <v>11572.53</v>
      </c>
      <c r="K23" s="45">
        <v>27501.061690000002</v>
      </c>
    </row>
    <row r="24" spans="1:11" x14ac:dyDescent="0.3">
      <c r="A24" s="63" t="s">
        <v>177</v>
      </c>
      <c r="B24" s="60" t="s">
        <v>178</v>
      </c>
      <c r="C24" s="23">
        <v>53768.586649999997</v>
      </c>
      <c r="D24" s="23">
        <v>0</v>
      </c>
      <c r="E24" s="23">
        <v>53768.586649999997</v>
      </c>
      <c r="F24" s="66"/>
      <c r="G24" s="41" t="s">
        <v>147</v>
      </c>
      <c r="H24" s="48" t="s">
        <v>148</v>
      </c>
      <c r="I24" s="3">
        <v>12214.206170000001</v>
      </c>
      <c r="J24" s="49">
        <v>19960.735000000001</v>
      </c>
      <c r="K24" s="45">
        <v>32174.941170000002</v>
      </c>
    </row>
    <row r="25" spans="1:11" x14ac:dyDescent="0.3">
      <c r="A25" s="63"/>
      <c r="B25" s="60"/>
      <c r="C25" s="23"/>
      <c r="D25" s="23"/>
      <c r="E25" s="23"/>
      <c r="F25" s="66"/>
      <c r="G25" s="41" t="s">
        <v>149</v>
      </c>
      <c r="H25" s="48" t="s">
        <v>150</v>
      </c>
      <c r="I25" s="3">
        <v>16614.476200000001</v>
      </c>
      <c r="J25" s="49">
        <v>9567.7379999999994</v>
      </c>
      <c r="K25" s="45">
        <v>26182.214200000002</v>
      </c>
    </row>
    <row r="26" spans="1:11" x14ac:dyDescent="0.3">
      <c r="A26" s="63"/>
      <c r="B26" s="60"/>
      <c r="C26" s="23"/>
      <c r="D26" s="23"/>
      <c r="E26" s="23"/>
      <c r="F26" s="66"/>
      <c r="G26" s="41" t="s">
        <v>151</v>
      </c>
      <c r="H26" s="48" t="s">
        <v>152</v>
      </c>
      <c r="I26" s="3">
        <v>3933.6939899999998</v>
      </c>
      <c r="J26" s="49">
        <v>1111.8240000000001</v>
      </c>
      <c r="K26" s="45">
        <v>5045.5179900000003</v>
      </c>
    </row>
    <row r="27" spans="1:11" x14ac:dyDescent="0.3">
      <c r="A27" s="51"/>
      <c r="B27" s="52" t="s">
        <v>179</v>
      </c>
      <c r="C27" s="53">
        <v>53768.586649999997</v>
      </c>
      <c r="D27" s="53">
        <v>42212.826999999997</v>
      </c>
      <c r="E27" s="53">
        <v>95981.413650000002</v>
      </c>
      <c r="F27" s="66"/>
      <c r="G27" s="54"/>
      <c r="H27" s="55" t="s">
        <v>180</v>
      </c>
      <c r="I27" s="56">
        <v>53768.586649999997</v>
      </c>
      <c r="J27" s="56">
        <v>42212.826999999997</v>
      </c>
      <c r="K27" s="56">
        <v>95981.413650000002</v>
      </c>
    </row>
    <row r="28" spans="1:11" x14ac:dyDescent="0.3">
      <c r="A28" s="68"/>
      <c r="B28" s="60"/>
      <c r="C28" s="23"/>
      <c r="D28" s="23"/>
      <c r="E28" s="23"/>
      <c r="F28" s="66"/>
      <c r="G28" s="41"/>
      <c r="H28" s="48"/>
      <c r="I28" s="3"/>
      <c r="J28" s="23"/>
      <c r="K28" s="23"/>
    </row>
    <row r="29" spans="1:11" x14ac:dyDescent="0.3">
      <c r="A29" s="63" t="s">
        <v>181</v>
      </c>
      <c r="B29" s="23" t="s">
        <v>8</v>
      </c>
      <c r="C29" s="45">
        <v>0</v>
      </c>
      <c r="D29" s="45">
        <v>3347.1980600000002</v>
      </c>
      <c r="E29" s="45">
        <v>3347.1980600000002</v>
      </c>
      <c r="F29" s="66"/>
      <c r="G29" s="41"/>
      <c r="H29" s="48"/>
      <c r="I29" s="3"/>
      <c r="J29" s="23"/>
      <c r="K29" s="45"/>
    </row>
    <row r="30" spans="1:11" x14ac:dyDescent="0.3">
      <c r="A30" s="63" t="s">
        <v>182</v>
      </c>
      <c r="B30" s="60" t="s">
        <v>183</v>
      </c>
      <c r="C30" s="23">
        <v>0</v>
      </c>
      <c r="D30" s="23">
        <v>3347.1980600000002</v>
      </c>
      <c r="E30" s="23">
        <v>3347.1980600000002</v>
      </c>
      <c r="F30" s="66"/>
      <c r="G30" s="41" t="s">
        <v>151</v>
      </c>
      <c r="H30" s="48" t="s">
        <v>152</v>
      </c>
      <c r="I30" s="3"/>
      <c r="J30" s="23">
        <v>3347.1980600000002</v>
      </c>
      <c r="K30" s="23">
        <v>3347.1980600000002</v>
      </c>
    </row>
    <row r="31" spans="1:11" x14ac:dyDescent="0.3">
      <c r="A31" s="51"/>
      <c r="B31" s="52" t="s">
        <v>184</v>
      </c>
      <c r="C31" s="53">
        <v>0</v>
      </c>
      <c r="D31" s="53">
        <v>3347.1980600000002</v>
      </c>
      <c r="E31" s="53">
        <v>3347.1980600000002</v>
      </c>
      <c r="F31" s="66"/>
      <c r="G31" s="54"/>
      <c r="H31" s="55" t="s">
        <v>185</v>
      </c>
      <c r="I31" s="56"/>
      <c r="J31" s="53">
        <v>3347.1980600000002</v>
      </c>
      <c r="K31" s="53">
        <v>3347.1980600000002</v>
      </c>
    </row>
    <row r="32" spans="1:11" x14ac:dyDescent="0.3">
      <c r="A32" s="63"/>
      <c r="B32" s="60"/>
      <c r="C32" s="45"/>
      <c r="D32" s="45"/>
      <c r="E32" s="45"/>
      <c r="F32" s="66"/>
      <c r="G32" s="41"/>
      <c r="H32" s="48"/>
      <c r="I32" s="3"/>
      <c r="J32" s="23"/>
      <c r="K32" s="23"/>
    </row>
    <row r="33" spans="1:11" x14ac:dyDescent="0.3">
      <c r="A33" s="70" t="s">
        <v>186</v>
      </c>
      <c r="B33" s="50" t="s">
        <v>9</v>
      </c>
      <c r="C33" s="45">
        <v>0</v>
      </c>
      <c r="D33" s="45">
        <v>3810.8339999999998</v>
      </c>
      <c r="E33" s="45">
        <v>3810.8339999999998</v>
      </c>
      <c r="F33" s="66"/>
      <c r="G33" s="41" t="s">
        <v>157</v>
      </c>
      <c r="H33" s="2" t="s">
        <v>158</v>
      </c>
      <c r="I33" s="2"/>
      <c r="J33" s="3">
        <v>0</v>
      </c>
      <c r="K33" s="45">
        <v>0</v>
      </c>
    </row>
    <row r="34" spans="1:11" x14ac:dyDescent="0.3">
      <c r="A34" s="68" t="s">
        <v>187</v>
      </c>
      <c r="B34" s="60" t="s">
        <v>188</v>
      </c>
      <c r="C34" s="23"/>
      <c r="D34" s="23">
        <v>0</v>
      </c>
      <c r="E34" s="23">
        <v>0</v>
      </c>
      <c r="F34" s="66"/>
      <c r="G34" s="41" t="s">
        <v>145</v>
      </c>
      <c r="H34" s="48" t="s">
        <v>146</v>
      </c>
      <c r="I34" s="3"/>
      <c r="J34" s="3">
        <v>2767.8890899999997</v>
      </c>
      <c r="K34" s="45">
        <v>2767.8890899999997</v>
      </c>
    </row>
    <row r="35" spans="1:11" x14ac:dyDescent="0.3">
      <c r="A35" s="68" t="s">
        <v>189</v>
      </c>
      <c r="B35" s="60" t="s">
        <v>190</v>
      </c>
      <c r="C35" s="45"/>
      <c r="D35" s="23">
        <v>3810.8339999999998</v>
      </c>
      <c r="E35" s="45">
        <v>3810.8339999999998</v>
      </c>
      <c r="F35" s="66"/>
      <c r="G35" s="41" t="s">
        <v>147</v>
      </c>
      <c r="H35" s="48" t="s">
        <v>148</v>
      </c>
      <c r="I35" s="3"/>
      <c r="J35" s="3">
        <v>5.5717400000000001</v>
      </c>
      <c r="K35" s="45">
        <v>5.5717400000000001</v>
      </c>
    </row>
    <row r="36" spans="1:11" x14ac:dyDescent="0.3">
      <c r="A36" s="68"/>
      <c r="B36" s="60"/>
      <c r="C36" s="45"/>
      <c r="D36" s="23"/>
      <c r="E36" s="45"/>
      <c r="F36" s="66"/>
      <c r="G36" s="41" t="s">
        <v>149</v>
      </c>
      <c r="H36" s="48" t="s">
        <v>150</v>
      </c>
      <c r="I36" s="3"/>
      <c r="J36" s="3">
        <v>862.86638000000005</v>
      </c>
      <c r="K36" s="45">
        <v>862.86638000000005</v>
      </c>
    </row>
    <row r="37" spans="1:11" x14ac:dyDescent="0.3">
      <c r="A37" s="68"/>
      <c r="B37" s="60"/>
      <c r="C37" s="45"/>
      <c r="D37" s="23"/>
      <c r="E37" s="45"/>
      <c r="F37" s="66"/>
      <c r="G37" s="41" t="s">
        <v>151</v>
      </c>
      <c r="H37" s="48" t="s">
        <v>152</v>
      </c>
      <c r="I37" s="3"/>
      <c r="J37" s="3">
        <v>174.50679</v>
      </c>
      <c r="K37" s="45">
        <v>174.50679</v>
      </c>
    </row>
    <row r="38" spans="1:11" x14ac:dyDescent="0.3">
      <c r="A38" s="68"/>
      <c r="B38" s="60"/>
      <c r="C38" s="45"/>
      <c r="D38" s="23"/>
      <c r="E38" s="45"/>
      <c r="F38" s="66"/>
      <c r="G38" s="41"/>
      <c r="H38" s="48"/>
      <c r="I38" s="3"/>
      <c r="J38" s="23"/>
      <c r="K38" s="45"/>
    </row>
    <row r="39" spans="1:11" x14ac:dyDescent="0.3">
      <c r="A39" s="69"/>
      <c r="B39" s="52" t="s">
        <v>191</v>
      </c>
      <c r="C39" s="71"/>
      <c r="D39" s="53">
        <v>3810.8339999999998</v>
      </c>
      <c r="E39" s="53">
        <v>3810.8339999999998</v>
      </c>
      <c r="F39" s="66"/>
      <c r="G39" s="54"/>
      <c r="H39" s="55" t="s">
        <v>192</v>
      </c>
      <c r="I39" s="56"/>
      <c r="J39" s="53">
        <v>3810.8339999999994</v>
      </c>
      <c r="K39" s="53">
        <v>3810.8339999999994</v>
      </c>
    </row>
    <row r="40" spans="1:11" x14ac:dyDescent="0.3">
      <c r="A40" s="2"/>
      <c r="B40" s="2"/>
      <c r="C40" s="3"/>
      <c r="D40" s="3"/>
      <c r="E40" s="3"/>
      <c r="F40" s="73"/>
      <c r="G40" s="47"/>
      <c r="H40" s="2"/>
      <c r="I40" s="3"/>
      <c r="J40" s="3"/>
      <c r="K40" s="3"/>
    </row>
    <row r="41" spans="1:11" x14ac:dyDescent="0.3">
      <c r="A41" s="61" t="s">
        <v>193</v>
      </c>
      <c r="B41" s="59" t="s">
        <v>194</v>
      </c>
      <c r="C41" s="45">
        <v>-7395594.8386999974</v>
      </c>
      <c r="D41" s="45">
        <v>1197728.77929</v>
      </c>
      <c r="E41" s="45">
        <v>-6197866.0594099974</v>
      </c>
      <c r="F41" s="66"/>
      <c r="G41" s="41" t="s">
        <v>157</v>
      </c>
      <c r="H41" s="2" t="s">
        <v>158</v>
      </c>
      <c r="I41" s="2">
        <v>0</v>
      </c>
      <c r="J41" s="49">
        <v>66603.453559999994</v>
      </c>
      <c r="K41" s="45">
        <v>66603.453559999994</v>
      </c>
    </row>
    <row r="42" spans="1:11" x14ac:dyDescent="0.3">
      <c r="A42" s="61"/>
      <c r="B42" s="59"/>
      <c r="C42" s="45"/>
      <c r="D42" s="45"/>
      <c r="E42" s="45"/>
      <c r="F42" s="66"/>
      <c r="G42" s="41" t="s">
        <v>145</v>
      </c>
      <c r="H42" s="48" t="s">
        <v>146</v>
      </c>
      <c r="I42" s="2">
        <v>0</v>
      </c>
      <c r="J42" s="49">
        <v>27793.187389999999</v>
      </c>
      <c r="K42" s="45">
        <v>27793.187389999999</v>
      </c>
    </row>
    <row r="43" spans="1:11" x14ac:dyDescent="0.3">
      <c r="A43" s="61" t="s">
        <v>195</v>
      </c>
      <c r="B43" s="59" t="s">
        <v>196</v>
      </c>
      <c r="C43" s="45">
        <v>-7395594.8386999974</v>
      </c>
      <c r="D43" s="45">
        <v>1197728.77929</v>
      </c>
      <c r="E43" s="45">
        <v>-6197866.0594099974</v>
      </c>
      <c r="F43" s="66"/>
      <c r="G43" s="41" t="s">
        <v>147</v>
      </c>
      <c r="H43" s="48" t="s">
        <v>148</v>
      </c>
      <c r="I43" s="2">
        <v>0</v>
      </c>
      <c r="J43" s="49">
        <v>598113.16279999993</v>
      </c>
      <c r="K43" s="45">
        <v>598113.16279999993</v>
      </c>
    </row>
    <row r="44" spans="1:11" x14ac:dyDescent="0.3">
      <c r="A44" s="38" t="s">
        <v>197</v>
      </c>
      <c r="B44" s="48" t="s">
        <v>10</v>
      </c>
      <c r="C44" s="23">
        <v>-7395594.8386999974</v>
      </c>
      <c r="D44" s="23">
        <v>0</v>
      </c>
      <c r="E44" s="23">
        <v>-7395594.8386999974</v>
      </c>
      <c r="F44" s="66"/>
      <c r="G44" s="41" t="s">
        <v>149</v>
      </c>
      <c r="H44" s="48" t="s">
        <v>150</v>
      </c>
      <c r="I44" s="3">
        <v>-7813293.2318400005</v>
      </c>
      <c r="J44" s="49">
        <v>468310.66915999999</v>
      </c>
      <c r="K44" s="45">
        <v>-7344982.5626800004</v>
      </c>
    </row>
    <row r="45" spans="1:11" x14ac:dyDescent="0.3">
      <c r="A45" s="38" t="s">
        <v>198</v>
      </c>
      <c r="B45" s="48" t="s">
        <v>11</v>
      </c>
      <c r="C45" s="23"/>
      <c r="D45" s="23">
        <v>1197728.77929</v>
      </c>
      <c r="E45" s="23">
        <v>1197728.77929</v>
      </c>
      <c r="F45" s="66"/>
      <c r="G45" s="41" t="s">
        <v>151</v>
      </c>
      <c r="H45" s="48" t="s">
        <v>152</v>
      </c>
      <c r="I45" s="3">
        <v>0</v>
      </c>
      <c r="J45" s="49">
        <v>8198.9192199999979</v>
      </c>
      <c r="K45" s="45">
        <v>8198.9192199999979</v>
      </c>
    </row>
    <row r="46" spans="1:11" x14ac:dyDescent="0.3">
      <c r="A46" s="38"/>
      <c r="B46" s="48"/>
      <c r="C46" s="23"/>
      <c r="D46" s="23"/>
      <c r="E46" s="23"/>
      <c r="F46" s="66"/>
      <c r="G46" s="47" t="s">
        <v>199</v>
      </c>
      <c r="H46" s="2" t="s">
        <v>200</v>
      </c>
      <c r="I46" s="3">
        <v>417698.39313999988</v>
      </c>
      <c r="J46" s="49">
        <v>28709.387159999998</v>
      </c>
      <c r="K46" s="45">
        <v>446407.78029999987</v>
      </c>
    </row>
    <row r="47" spans="1:11" ht="15" thickBot="1" x14ac:dyDescent="0.35">
      <c r="A47" s="51"/>
      <c r="B47" s="52" t="s">
        <v>201</v>
      </c>
      <c r="C47" s="53">
        <v>-7395594.8386999974</v>
      </c>
      <c r="D47" s="53">
        <v>1197728.77929</v>
      </c>
      <c r="E47" s="53">
        <v>-6197866.0594099974</v>
      </c>
      <c r="F47" s="66"/>
      <c r="G47" s="54"/>
      <c r="H47" s="55" t="s">
        <v>202</v>
      </c>
      <c r="I47" s="56">
        <v>-7395594.8387000002</v>
      </c>
      <c r="J47" s="56">
        <v>1197728.77929</v>
      </c>
      <c r="K47" s="56">
        <v>-6197866.0594100012</v>
      </c>
    </row>
    <row r="48" spans="1:11" ht="15" thickTop="1" x14ac:dyDescent="0.3">
      <c r="A48" s="74"/>
      <c r="B48" s="75"/>
      <c r="C48" s="76"/>
      <c r="D48" s="76"/>
      <c r="E48" s="76"/>
      <c r="F48" s="77"/>
      <c r="G48" s="78"/>
      <c r="H48" s="79"/>
      <c r="I48" s="80"/>
      <c r="J48" s="76"/>
      <c r="K48" s="81"/>
    </row>
    <row r="49" spans="1:11" x14ac:dyDescent="0.3">
      <c r="A49" s="82" t="s">
        <v>203</v>
      </c>
      <c r="B49" s="83"/>
      <c r="C49" s="84">
        <v>-7233134.8770499974</v>
      </c>
      <c r="D49" s="84">
        <v>1253260.4723499999</v>
      </c>
      <c r="E49" s="84">
        <f>+E47+E7</f>
        <v>-5983685.2386999978</v>
      </c>
      <c r="F49" s="85"/>
      <c r="G49" s="86"/>
      <c r="H49" s="87" t="s">
        <v>204</v>
      </c>
      <c r="I49" s="84">
        <v>-7233134.8770500002</v>
      </c>
      <c r="J49" s="84">
        <v>1249449.6383499999</v>
      </c>
      <c r="K49" s="84">
        <v>-5983685.2387000015</v>
      </c>
    </row>
  </sheetData>
  <mergeCells count="6">
    <mergeCell ref="A1:K1"/>
    <mergeCell ref="A2:K2"/>
    <mergeCell ref="A3:K3"/>
    <mergeCell ref="A4:K4"/>
    <mergeCell ref="A5:B5"/>
    <mergeCell ref="G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EEE20-C70E-4302-A4BC-6D26333C4E83}">
  <dimension ref="A1:L457"/>
  <sheetViews>
    <sheetView showGridLines="0" topLeftCell="E396" zoomScaleNormal="100" workbookViewId="0">
      <selection activeCell="I425" sqref="I425"/>
    </sheetView>
  </sheetViews>
  <sheetFormatPr baseColWidth="10" defaultColWidth="11.44140625" defaultRowHeight="12" outlineLevelRow="1" x14ac:dyDescent="0.25"/>
  <cols>
    <col min="1" max="1" width="1.44140625" style="170" hidden="1" customWidth="1"/>
    <col min="2" max="2" width="8" style="170" customWidth="1"/>
    <col min="3" max="3" width="38.44140625" style="170" customWidth="1"/>
    <col min="4" max="4" width="14.5546875" style="170" customWidth="1"/>
    <col min="5" max="5" width="15.5546875" style="170" bestFit="1" customWidth="1"/>
    <col min="6" max="6" width="14.88671875" style="211" customWidth="1"/>
    <col min="7" max="7" width="13.6640625" style="170" customWidth="1"/>
    <col min="8" max="8" width="13.88671875" style="170" bestFit="1" customWidth="1"/>
    <col min="9" max="9" width="11.44140625" style="170"/>
    <col min="10" max="10" width="13.88671875" style="170" bestFit="1" customWidth="1"/>
    <col min="11" max="11" width="11.44140625" style="170"/>
    <col min="12" max="12" width="13.88671875" style="170" bestFit="1" customWidth="1"/>
    <col min="13" max="16384" width="11.44140625" style="170"/>
  </cols>
  <sheetData>
    <row r="1" spans="2:7" hidden="1" x14ac:dyDescent="0.25">
      <c r="B1" s="171" t="s">
        <v>269</v>
      </c>
      <c r="C1" s="171"/>
      <c r="D1" s="171"/>
      <c r="E1" s="171"/>
      <c r="F1" s="171"/>
      <c r="G1" s="171"/>
    </row>
    <row r="2" spans="2:7" hidden="1" x14ac:dyDescent="0.25">
      <c r="B2" s="171" t="str">
        <f>+'[1]Conso.Egre.Neto AUMENTOS'!B2:G2</f>
        <v>PRESUPUESTO EXTRAORDINARIO No.1-2021</v>
      </c>
      <c r="C2" s="171"/>
      <c r="D2" s="171"/>
      <c r="E2" s="171"/>
      <c r="F2" s="171"/>
      <c r="G2" s="171"/>
    </row>
    <row r="3" spans="2:7" hidden="1" x14ac:dyDescent="0.25">
      <c r="B3" s="171" t="s">
        <v>270</v>
      </c>
      <c r="C3" s="171"/>
      <c r="D3" s="171"/>
      <c r="E3" s="171"/>
      <c r="F3" s="171"/>
      <c r="G3" s="171"/>
    </row>
    <row r="4" spans="2:7" hidden="1" x14ac:dyDescent="0.25">
      <c r="B4" s="171" t="s">
        <v>271</v>
      </c>
      <c r="C4" s="171"/>
      <c r="D4" s="171"/>
      <c r="E4" s="171"/>
      <c r="F4" s="171"/>
      <c r="G4" s="171"/>
    </row>
    <row r="5" spans="2:7" hidden="1" x14ac:dyDescent="0.25">
      <c r="B5" s="171" t="s">
        <v>272</v>
      </c>
      <c r="C5" s="171"/>
      <c r="D5" s="171"/>
      <c r="E5" s="171"/>
      <c r="F5" s="171"/>
      <c r="G5" s="171"/>
    </row>
    <row r="6" spans="2:7" ht="16.5" hidden="1" customHeight="1" x14ac:dyDescent="0.25">
      <c r="B6" s="172" t="s">
        <v>273</v>
      </c>
      <c r="C6" s="173" t="s">
        <v>274</v>
      </c>
      <c r="D6" s="172" t="s">
        <v>275</v>
      </c>
      <c r="E6" s="172" t="s">
        <v>276</v>
      </c>
      <c r="F6" s="172" t="s">
        <v>277</v>
      </c>
      <c r="G6" s="172" t="s">
        <v>278</v>
      </c>
    </row>
    <row r="7" spans="2:7" hidden="1" x14ac:dyDescent="0.25">
      <c r="B7" s="174"/>
      <c r="C7" s="175"/>
      <c r="D7" s="176"/>
      <c r="E7" s="176"/>
      <c r="F7" s="176"/>
      <c r="G7" s="176"/>
    </row>
    <row r="8" spans="2:7" ht="14.25" hidden="1" customHeight="1" x14ac:dyDescent="0.25">
      <c r="B8" s="177"/>
      <c r="C8" s="178"/>
      <c r="D8" s="177"/>
      <c r="E8" s="177"/>
      <c r="F8" s="179"/>
      <c r="G8" s="177"/>
    </row>
    <row r="9" spans="2:7" hidden="1" x14ac:dyDescent="0.25">
      <c r="B9" s="180" t="s">
        <v>243</v>
      </c>
      <c r="C9" s="180" t="s">
        <v>158</v>
      </c>
      <c r="D9" s="180">
        <f>+'[1]Conso.Egre.Neto AUMENTOS'!D9+'[1]Conso.Egre.Neto REBAJOS'!D9</f>
        <v>74449021.25</v>
      </c>
      <c r="E9" s="180">
        <f>+'[1]Conso.Egre.Neto AUMENTOS'!E9+'[1]Conso.Egre.Neto REBAJOS'!E9</f>
        <v>74449021.25</v>
      </c>
      <c r="F9" s="180">
        <f>+'[1]Conso.Egre.Neto AUMENTOS'!F9+'[1]Conso.Egre.Neto REBAJOS'!F9</f>
        <v>0</v>
      </c>
      <c r="G9" s="180">
        <f>+'[1]Conso.Egre.Neto AUMENTOS'!G9+'[1]Conso.Egre.Neto REBAJOS'!G9</f>
        <v>0</v>
      </c>
    </row>
    <row r="10" spans="2:7" hidden="1" x14ac:dyDescent="0.25">
      <c r="B10" s="180" t="s">
        <v>279</v>
      </c>
      <c r="C10" s="180" t="s">
        <v>280</v>
      </c>
      <c r="D10" s="180">
        <f>+'[1]Conso.Egre.Neto AUMENTOS'!D10+'[1]Conso.Egre.Neto REBAJOS'!D10</f>
        <v>39717299.219999991</v>
      </c>
      <c r="E10" s="180">
        <f>+'[1]Conso.Egre.Neto AUMENTOS'!E10+'[1]Conso.Egre.Neto REBAJOS'!E10</f>
        <v>39717299.219999991</v>
      </c>
      <c r="F10" s="180">
        <f>+'[1]Conso.Egre.Neto AUMENTOS'!F10+'[1]Conso.Egre.Neto REBAJOS'!F10</f>
        <v>0</v>
      </c>
      <c r="G10" s="180">
        <f>+'[1]Conso.Egre.Neto AUMENTOS'!G10+'[1]Conso.Egre.Neto REBAJOS'!G10</f>
        <v>0</v>
      </c>
    </row>
    <row r="11" spans="2:7" hidden="1" x14ac:dyDescent="0.25">
      <c r="B11" s="181" t="s">
        <v>281</v>
      </c>
      <c r="C11" s="181" t="s">
        <v>282</v>
      </c>
      <c r="D11" s="181">
        <f>+'[1]Conso.Egre.Neto AUMENTOS'!D11+'[1]Conso.Egre.Neto REBAJOS'!D11</f>
        <v>0</v>
      </c>
      <c r="E11" s="181">
        <f>+'[1]Conso.Egre.Neto AUMENTOS'!E11+'[1]Conso.Egre.Neto REBAJOS'!E11</f>
        <v>0</v>
      </c>
      <c r="F11" s="181">
        <f>+'[1]Conso.Egre.Neto AUMENTOS'!F11+'[1]Conso.Egre.Neto REBAJOS'!F11</f>
        <v>0</v>
      </c>
      <c r="G11" s="181">
        <f>+'[1]Conso.Egre.Neto AUMENTOS'!G11+'[1]Conso.Egre.Neto REBAJOS'!G11</f>
        <v>0</v>
      </c>
    </row>
    <row r="12" spans="2:7" hidden="1" x14ac:dyDescent="0.25">
      <c r="B12" s="181" t="s">
        <v>283</v>
      </c>
      <c r="C12" s="181" t="s">
        <v>284</v>
      </c>
      <c r="D12" s="181">
        <f>+'[1]Conso.Egre.Neto AUMENTOS'!D12+'[1]Conso.Egre.Neto REBAJOS'!D12</f>
        <v>39717299.219999991</v>
      </c>
      <c r="E12" s="181">
        <f>+'[1]Conso.Egre.Neto AUMENTOS'!E12+'[1]Conso.Egre.Neto REBAJOS'!E12</f>
        <v>39717299.219999991</v>
      </c>
      <c r="F12" s="181">
        <f>+'[1]Conso.Egre.Neto AUMENTOS'!F12+'[1]Conso.Egre.Neto REBAJOS'!F12</f>
        <v>0</v>
      </c>
      <c r="G12" s="181">
        <f>+'[1]Conso.Egre.Neto AUMENTOS'!G12+'[1]Conso.Egre.Neto REBAJOS'!G12</f>
        <v>0</v>
      </c>
    </row>
    <row r="13" spans="2:7" hidden="1" outlineLevel="1" x14ac:dyDescent="0.25">
      <c r="B13" s="181" t="s">
        <v>285</v>
      </c>
      <c r="C13" s="181" t="s">
        <v>286</v>
      </c>
      <c r="D13" s="181">
        <f>+'[1]Conso.Egre.Neto AUMENTOS'!D13+'[1]Conso.Egre.Neto REBAJOS'!D13</f>
        <v>0</v>
      </c>
      <c r="E13" s="181">
        <f>+'[1]Conso.Egre.Neto AUMENTOS'!E13+'[1]Conso.Egre.Neto REBAJOS'!E13</f>
        <v>0</v>
      </c>
      <c r="F13" s="181">
        <f>+'[1]Conso.Egre.Neto AUMENTOS'!F13+'[1]Conso.Egre.Neto REBAJOS'!F13</f>
        <v>0</v>
      </c>
      <c r="G13" s="181">
        <f>+'[1]Conso.Egre.Neto AUMENTOS'!G13+'[1]Conso.Egre.Neto REBAJOS'!G13</f>
        <v>0</v>
      </c>
    </row>
    <row r="14" spans="2:7" ht="10.5" hidden="1" customHeight="1" collapsed="1" x14ac:dyDescent="0.25">
      <c r="B14" s="181"/>
      <c r="C14" s="181"/>
      <c r="D14" s="181"/>
      <c r="E14" s="181"/>
      <c r="F14" s="181"/>
      <c r="G14" s="181"/>
    </row>
    <row r="15" spans="2:7" hidden="1" x14ac:dyDescent="0.25">
      <c r="B15" s="180" t="s">
        <v>287</v>
      </c>
      <c r="C15" s="180" t="s">
        <v>288</v>
      </c>
      <c r="D15" s="180">
        <f>+'[1]Conso.Egre.Neto AUMENTOS'!D15+'[1]Conso.Egre.Neto REBAJOS'!D15</f>
        <v>0</v>
      </c>
      <c r="E15" s="180">
        <f>+'[1]Conso.Egre.Neto AUMENTOS'!E15+'[1]Conso.Egre.Neto REBAJOS'!E15</f>
        <v>0</v>
      </c>
      <c r="F15" s="180">
        <f>+'[1]Conso.Egre.Neto AUMENTOS'!F15+'[1]Conso.Egre.Neto REBAJOS'!F15</f>
        <v>0</v>
      </c>
      <c r="G15" s="180">
        <f>+'[1]Conso.Egre.Neto AUMENTOS'!G15+'[1]Conso.Egre.Neto REBAJOS'!G15</f>
        <v>0</v>
      </c>
    </row>
    <row r="16" spans="2:7" hidden="1" outlineLevel="1" x14ac:dyDescent="0.25">
      <c r="B16" s="181" t="s">
        <v>289</v>
      </c>
      <c r="C16" s="181" t="s">
        <v>290</v>
      </c>
      <c r="D16" s="181">
        <f>+'[1]Conso.Egre.Neto AUMENTOS'!D16+'[1]Conso.Egre.Neto REBAJOS'!D16</f>
        <v>0</v>
      </c>
      <c r="E16" s="181">
        <f>+'[1]Conso.Egre.Neto AUMENTOS'!E16+'[1]Conso.Egre.Neto REBAJOS'!E16</f>
        <v>0</v>
      </c>
      <c r="F16" s="181">
        <f>+'[1]Conso.Egre.Neto AUMENTOS'!F16+'[1]Conso.Egre.Neto REBAJOS'!F16</f>
        <v>0</v>
      </c>
      <c r="G16" s="181">
        <f>+'[1]Conso.Egre.Neto AUMENTOS'!G16+'[1]Conso.Egre.Neto REBAJOS'!G16</f>
        <v>0</v>
      </c>
    </row>
    <row r="17" spans="2:7" hidden="1" collapsed="1" x14ac:dyDescent="0.25">
      <c r="B17" s="181" t="s">
        <v>291</v>
      </c>
      <c r="C17" s="181" t="s">
        <v>292</v>
      </c>
      <c r="D17" s="181">
        <f>+'[1]Conso.Egre.Neto AUMENTOS'!D17+'[1]Conso.Egre.Neto REBAJOS'!D17</f>
        <v>0</v>
      </c>
      <c r="E17" s="181">
        <f>+'[1]Conso.Egre.Neto AUMENTOS'!E17+'[1]Conso.Egre.Neto REBAJOS'!E17</f>
        <v>0</v>
      </c>
      <c r="F17" s="181">
        <f>+'[1]Conso.Egre.Neto AUMENTOS'!F17+'[1]Conso.Egre.Neto REBAJOS'!F17</f>
        <v>0</v>
      </c>
      <c r="G17" s="181">
        <f>+'[1]Conso.Egre.Neto AUMENTOS'!G17+'[1]Conso.Egre.Neto REBAJOS'!G17</f>
        <v>0</v>
      </c>
    </row>
    <row r="18" spans="2:7" hidden="1" x14ac:dyDescent="0.25">
      <c r="B18" s="181" t="s">
        <v>293</v>
      </c>
      <c r="C18" s="181" t="s">
        <v>294</v>
      </c>
      <c r="D18" s="181">
        <f>+'[1]Conso.Egre.Neto AUMENTOS'!D18+'[1]Conso.Egre.Neto REBAJOS'!D18</f>
        <v>0</v>
      </c>
      <c r="E18" s="181">
        <f>+'[1]Conso.Egre.Neto AUMENTOS'!E18+'[1]Conso.Egre.Neto REBAJOS'!E18</f>
        <v>0</v>
      </c>
      <c r="F18" s="181">
        <f>+'[1]Conso.Egre.Neto AUMENTOS'!F18+'[1]Conso.Egre.Neto REBAJOS'!F18</f>
        <v>0</v>
      </c>
      <c r="G18" s="181">
        <f>+'[1]Conso.Egre.Neto AUMENTOS'!G18+'[1]Conso.Egre.Neto REBAJOS'!G18</f>
        <v>0</v>
      </c>
    </row>
    <row r="19" spans="2:7" hidden="1" outlineLevel="1" x14ac:dyDescent="0.25">
      <c r="B19" s="181" t="s">
        <v>295</v>
      </c>
      <c r="C19" s="181" t="s">
        <v>296</v>
      </c>
      <c r="D19" s="181">
        <f>+'[1]Conso.Egre.Neto AUMENTOS'!D19+'[1]Conso.Egre.Neto REBAJOS'!D19</f>
        <v>0</v>
      </c>
      <c r="E19" s="181">
        <f>+'[1]Conso.Egre.Neto AUMENTOS'!E19+'[1]Conso.Egre.Neto REBAJOS'!E19</f>
        <v>0</v>
      </c>
      <c r="F19" s="181">
        <f>+'[1]Conso.Egre.Neto AUMENTOS'!F19+'[1]Conso.Egre.Neto REBAJOS'!F19</f>
        <v>0</v>
      </c>
      <c r="G19" s="181">
        <f>+'[1]Conso.Egre.Neto AUMENTOS'!G19+'[1]Conso.Egre.Neto REBAJOS'!G19</f>
        <v>0</v>
      </c>
    </row>
    <row r="20" spans="2:7" ht="10.5" hidden="1" customHeight="1" collapsed="1" x14ac:dyDescent="0.25">
      <c r="B20" s="181"/>
      <c r="C20" s="181"/>
      <c r="D20" s="181"/>
      <c r="E20" s="181"/>
      <c r="F20" s="181"/>
      <c r="G20" s="181"/>
    </row>
    <row r="21" spans="2:7" hidden="1" x14ac:dyDescent="0.25">
      <c r="B21" s="180" t="s">
        <v>297</v>
      </c>
      <c r="C21" s="180" t="s">
        <v>298</v>
      </c>
      <c r="D21" s="180">
        <f>+'[1]Conso.Egre.Neto AUMENTOS'!D21+'[1]Conso.Egre.Neto REBAJOS'!D21</f>
        <v>22531371.940000001</v>
      </c>
      <c r="E21" s="180">
        <f>+'[1]Conso.Egre.Neto AUMENTOS'!E21+'[1]Conso.Egre.Neto REBAJOS'!E21</f>
        <v>22531371.940000001</v>
      </c>
      <c r="F21" s="180">
        <f>+'[1]Conso.Egre.Neto AUMENTOS'!F21+'[1]Conso.Egre.Neto REBAJOS'!F21</f>
        <v>0</v>
      </c>
      <c r="G21" s="180">
        <f>+'[1]Conso.Egre.Neto AUMENTOS'!G21+'[1]Conso.Egre.Neto REBAJOS'!G21</f>
        <v>0</v>
      </c>
    </row>
    <row r="22" spans="2:7" hidden="1" x14ac:dyDescent="0.25">
      <c r="B22" s="181" t="s">
        <v>299</v>
      </c>
      <c r="C22" s="181" t="s">
        <v>300</v>
      </c>
      <c r="D22" s="181">
        <f>+'[1]Conso.Egre.Neto AUMENTOS'!D22+'[1]Conso.Egre.Neto REBAJOS'!D22</f>
        <v>10310091.550000001</v>
      </c>
      <c r="E22" s="181">
        <f>+'[1]Conso.Egre.Neto AUMENTOS'!E22+'[1]Conso.Egre.Neto REBAJOS'!E22</f>
        <v>10310091.550000001</v>
      </c>
      <c r="F22" s="181">
        <f>+'[1]Conso.Egre.Neto AUMENTOS'!F22+'[1]Conso.Egre.Neto REBAJOS'!F22</f>
        <v>0</v>
      </c>
      <c r="G22" s="181">
        <f>+'[1]Conso.Egre.Neto AUMENTOS'!G22+'[1]Conso.Egre.Neto REBAJOS'!G22</f>
        <v>0</v>
      </c>
    </row>
    <row r="23" spans="2:7" hidden="1" x14ac:dyDescent="0.25">
      <c r="B23" s="181" t="s">
        <v>301</v>
      </c>
      <c r="C23" s="181" t="s">
        <v>302</v>
      </c>
      <c r="D23" s="181">
        <f>+'[1]Conso.Egre.Neto AUMENTOS'!D23+'[1]Conso.Egre.Neto REBAJOS'!D23</f>
        <v>0</v>
      </c>
      <c r="E23" s="181">
        <f>+'[1]Conso.Egre.Neto AUMENTOS'!E23+'[1]Conso.Egre.Neto REBAJOS'!E23</f>
        <v>0</v>
      </c>
      <c r="F23" s="181">
        <f>+'[1]Conso.Egre.Neto AUMENTOS'!F23+'[1]Conso.Egre.Neto REBAJOS'!F23</f>
        <v>0</v>
      </c>
      <c r="G23" s="181">
        <f>+'[1]Conso.Egre.Neto AUMENTOS'!G23+'[1]Conso.Egre.Neto REBAJOS'!G23</f>
        <v>0</v>
      </c>
    </row>
    <row r="24" spans="2:7" hidden="1" x14ac:dyDescent="0.25">
      <c r="B24" s="181" t="s">
        <v>303</v>
      </c>
      <c r="C24" s="181" t="s">
        <v>304</v>
      </c>
      <c r="D24" s="181">
        <f>+'[1]Conso.Egre.Neto AUMENTOS'!D24+'[1]Conso.Egre.Neto REBAJOS'!D24</f>
        <v>4819855.959999999</v>
      </c>
      <c r="E24" s="181">
        <f>+'[1]Conso.Egre.Neto AUMENTOS'!E24+'[1]Conso.Egre.Neto REBAJOS'!E24</f>
        <v>4819855.959999999</v>
      </c>
      <c r="F24" s="181">
        <f>+'[1]Conso.Egre.Neto AUMENTOS'!F24+'[1]Conso.Egre.Neto REBAJOS'!F24</f>
        <v>0</v>
      </c>
      <c r="G24" s="181">
        <f>+'[1]Conso.Egre.Neto AUMENTOS'!G24+'[1]Conso.Egre.Neto REBAJOS'!G24</f>
        <v>0</v>
      </c>
    </row>
    <row r="25" spans="2:7" hidden="1" x14ac:dyDescent="0.25">
      <c r="B25" s="181" t="s">
        <v>305</v>
      </c>
      <c r="C25" s="181" t="s">
        <v>306</v>
      </c>
      <c r="D25" s="181">
        <f>+'[1]Conso.Egre.Neto AUMENTOS'!D25+'[1]Conso.Egre.Neto REBAJOS'!D25</f>
        <v>4131115.51</v>
      </c>
      <c r="E25" s="181">
        <f>+'[1]Conso.Egre.Neto AUMENTOS'!E25+'[1]Conso.Egre.Neto REBAJOS'!E25</f>
        <v>4131115.51</v>
      </c>
      <c r="F25" s="181">
        <f>+'[1]Conso.Egre.Neto AUMENTOS'!F25+'[1]Conso.Egre.Neto REBAJOS'!F25</f>
        <v>0</v>
      </c>
      <c r="G25" s="181">
        <f>+'[1]Conso.Egre.Neto AUMENTOS'!G25+'[1]Conso.Egre.Neto REBAJOS'!G25</f>
        <v>0</v>
      </c>
    </row>
    <row r="26" spans="2:7" hidden="1" x14ac:dyDescent="0.25">
      <c r="B26" s="181" t="s">
        <v>307</v>
      </c>
      <c r="C26" s="181" t="s">
        <v>308</v>
      </c>
      <c r="D26" s="181">
        <f>+'[1]Conso.Egre.Neto AUMENTOS'!D26+'[1]Conso.Egre.Neto REBAJOS'!D26</f>
        <v>3270308.9200000004</v>
      </c>
      <c r="E26" s="181">
        <f>+'[1]Conso.Egre.Neto AUMENTOS'!E26+'[1]Conso.Egre.Neto REBAJOS'!E26</f>
        <v>3270308.9200000004</v>
      </c>
      <c r="F26" s="181">
        <f>+'[1]Conso.Egre.Neto AUMENTOS'!F26+'[1]Conso.Egre.Neto REBAJOS'!F26</f>
        <v>0</v>
      </c>
      <c r="G26" s="181">
        <f>+'[1]Conso.Egre.Neto AUMENTOS'!G26+'[1]Conso.Egre.Neto REBAJOS'!G26</f>
        <v>0</v>
      </c>
    </row>
    <row r="27" spans="2:7" ht="10.5" hidden="1" customHeight="1" x14ac:dyDescent="0.25">
      <c r="B27" s="181"/>
      <c r="C27" s="181"/>
      <c r="D27" s="181"/>
      <c r="E27" s="181"/>
      <c r="F27" s="181"/>
      <c r="G27" s="181"/>
    </row>
    <row r="28" spans="2:7" hidden="1" x14ac:dyDescent="0.25">
      <c r="B28" s="180" t="s">
        <v>309</v>
      </c>
      <c r="C28" s="180" t="s">
        <v>310</v>
      </c>
      <c r="D28" s="180">
        <f>+'[1]Conso.Egre.Neto AUMENTOS'!D28+'[1]Conso.Egre.Neto REBAJOS'!D28</f>
        <v>5641488.040000001</v>
      </c>
      <c r="E28" s="180">
        <f>+'[1]Conso.Egre.Neto AUMENTOS'!E28+'[1]Conso.Egre.Neto REBAJOS'!E28</f>
        <v>5641488.040000001</v>
      </c>
      <c r="F28" s="180">
        <f>+'[1]Conso.Egre.Neto AUMENTOS'!F28+'[1]Conso.Egre.Neto REBAJOS'!F28</f>
        <v>0</v>
      </c>
      <c r="G28" s="180">
        <f>+'[1]Conso.Egre.Neto AUMENTOS'!G28+'[1]Conso.Egre.Neto REBAJOS'!G28</f>
        <v>0</v>
      </c>
    </row>
    <row r="29" spans="2:7" hidden="1" x14ac:dyDescent="0.25">
      <c r="B29" s="181" t="s">
        <v>311</v>
      </c>
      <c r="C29" s="181" t="s">
        <v>312</v>
      </c>
      <c r="D29" s="181">
        <f>+'[1]Conso.Egre.Neto AUMENTOS'!D29+'[1]Conso.Egre.Neto REBAJOS'!D29</f>
        <v>5352180.9800000004</v>
      </c>
      <c r="E29" s="181">
        <f>+'[1]Conso.Egre.Neto AUMENTOS'!E29+'[1]Conso.Egre.Neto REBAJOS'!E29</f>
        <v>5352180.9800000004</v>
      </c>
      <c r="F29" s="181">
        <f>+'[1]Conso.Egre.Neto AUMENTOS'!F29+'[1]Conso.Egre.Neto REBAJOS'!F29</f>
        <v>0</v>
      </c>
      <c r="G29" s="181">
        <f>+'[1]Conso.Egre.Neto AUMENTOS'!G29+'[1]Conso.Egre.Neto REBAJOS'!G29</f>
        <v>0</v>
      </c>
    </row>
    <row r="30" spans="2:7" hidden="1" x14ac:dyDescent="0.25">
      <c r="B30" s="181" t="s">
        <v>313</v>
      </c>
      <c r="C30" s="181" t="s">
        <v>314</v>
      </c>
      <c r="D30" s="181">
        <f>+'[1]Conso.Egre.Neto AUMENTOS'!D30+'[1]Conso.Egre.Neto REBAJOS'!D30</f>
        <v>289307.06000000006</v>
      </c>
      <c r="E30" s="181">
        <f>+'[1]Conso.Egre.Neto AUMENTOS'!E30+'[1]Conso.Egre.Neto REBAJOS'!E30</f>
        <v>289307.06000000006</v>
      </c>
      <c r="F30" s="181">
        <f>+'[1]Conso.Egre.Neto AUMENTOS'!F30+'[1]Conso.Egre.Neto REBAJOS'!F30</f>
        <v>0</v>
      </c>
      <c r="G30" s="181">
        <f>+'[1]Conso.Egre.Neto AUMENTOS'!G30+'[1]Conso.Egre.Neto REBAJOS'!G30</f>
        <v>0</v>
      </c>
    </row>
    <row r="31" spans="2:7" ht="10.5" hidden="1" customHeight="1" x14ac:dyDescent="0.25">
      <c r="B31" s="181"/>
      <c r="C31" s="181"/>
      <c r="D31" s="181"/>
      <c r="E31" s="181"/>
      <c r="F31" s="181"/>
      <c r="G31" s="181"/>
    </row>
    <row r="32" spans="2:7" hidden="1" x14ac:dyDescent="0.25">
      <c r="B32" s="180" t="s">
        <v>315</v>
      </c>
      <c r="C32" s="180" t="s">
        <v>316</v>
      </c>
      <c r="D32" s="180">
        <f>+'[1]Conso.Egre.Neto AUMENTOS'!D32+'[1]Conso.Egre.Neto REBAJOS'!D32</f>
        <v>6558862.0499999998</v>
      </c>
      <c r="E32" s="180">
        <f>+'[1]Conso.Egre.Neto AUMENTOS'!E32+'[1]Conso.Egre.Neto REBAJOS'!E32</f>
        <v>6558862.0499999998</v>
      </c>
      <c r="F32" s="180">
        <f>+'[1]Conso.Egre.Neto AUMENTOS'!F32+'[1]Conso.Egre.Neto REBAJOS'!F32</f>
        <v>0</v>
      </c>
      <c r="G32" s="180">
        <f>+'[1]Conso.Egre.Neto AUMENTOS'!G32+'[1]Conso.Egre.Neto REBAJOS'!G32</f>
        <v>0</v>
      </c>
    </row>
    <row r="33" spans="2:7" hidden="1" x14ac:dyDescent="0.25">
      <c r="B33" s="181" t="s">
        <v>317</v>
      </c>
      <c r="C33" s="181" t="s">
        <v>318</v>
      </c>
      <c r="D33" s="181">
        <f>+'[1]Conso.Egre.Neto AUMENTOS'!D33+'[1]Conso.Egre.Neto REBAJOS'!D33</f>
        <v>30716.42</v>
      </c>
      <c r="E33" s="181">
        <f>+'[1]Conso.Egre.Neto AUMENTOS'!E33+'[1]Conso.Egre.Neto REBAJOS'!E33</f>
        <v>30716.42</v>
      </c>
      <c r="F33" s="181">
        <f>+'[1]Conso.Egre.Neto AUMENTOS'!F33+'[1]Conso.Egre.Neto REBAJOS'!F33</f>
        <v>0</v>
      </c>
      <c r="G33" s="181">
        <f>+'[1]Conso.Egre.Neto AUMENTOS'!G33+'[1]Conso.Egre.Neto REBAJOS'!G33</f>
        <v>0</v>
      </c>
    </row>
    <row r="34" spans="2:7" hidden="1" x14ac:dyDescent="0.25">
      <c r="B34" s="181" t="s">
        <v>319</v>
      </c>
      <c r="C34" s="181" t="s">
        <v>320</v>
      </c>
      <c r="D34" s="181">
        <f>+'[1]Conso.Egre.Neto AUMENTOS'!D34+'[1]Conso.Egre.Neto REBAJOS'!D34</f>
        <v>1702412.0699999998</v>
      </c>
      <c r="E34" s="181">
        <f>+'[1]Conso.Egre.Neto AUMENTOS'!E34+'[1]Conso.Egre.Neto REBAJOS'!E34</f>
        <v>1702412.0699999998</v>
      </c>
      <c r="F34" s="181">
        <f>+'[1]Conso.Egre.Neto AUMENTOS'!F34+'[1]Conso.Egre.Neto REBAJOS'!F34</f>
        <v>0</v>
      </c>
      <c r="G34" s="181">
        <f>+'[1]Conso.Egre.Neto AUMENTOS'!G34+'[1]Conso.Egre.Neto REBAJOS'!G34</f>
        <v>0</v>
      </c>
    </row>
    <row r="35" spans="2:7" hidden="1" x14ac:dyDescent="0.25">
      <c r="B35" s="181" t="s">
        <v>321</v>
      </c>
      <c r="C35" s="181" t="s">
        <v>322</v>
      </c>
      <c r="D35" s="181">
        <f>+'[1]Conso.Egre.Neto AUMENTOS'!D35+'[1]Conso.Egre.Neto REBAJOS'!D35</f>
        <v>901351.65</v>
      </c>
      <c r="E35" s="181">
        <f>+'[1]Conso.Egre.Neto AUMENTOS'!E35+'[1]Conso.Egre.Neto REBAJOS'!E35</f>
        <v>901351.65</v>
      </c>
      <c r="F35" s="181">
        <f>+'[1]Conso.Egre.Neto AUMENTOS'!F35+'[1]Conso.Egre.Neto REBAJOS'!F35</f>
        <v>0</v>
      </c>
      <c r="G35" s="181">
        <f>+'[1]Conso.Egre.Neto AUMENTOS'!G35+'[1]Conso.Egre.Neto REBAJOS'!G35</f>
        <v>0</v>
      </c>
    </row>
    <row r="36" spans="2:7" hidden="1" x14ac:dyDescent="0.25">
      <c r="B36" s="181" t="s">
        <v>323</v>
      </c>
      <c r="C36" s="181" t="s">
        <v>324</v>
      </c>
      <c r="D36" s="181">
        <f>+'[1]Conso.Egre.Neto AUMENTOS'!D36+'[1]Conso.Egre.Neto REBAJOS'!D36</f>
        <v>3866153.05</v>
      </c>
      <c r="E36" s="181">
        <f>+'[1]Conso.Egre.Neto AUMENTOS'!E36+'[1]Conso.Egre.Neto REBAJOS'!E36</f>
        <v>3866153.05</v>
      </c>
      <c r="F36" s="181">
        <f>+'[1]Conso.Egre.Neto AUMENTOS'!F36+'[1]Conso.Egre.Neto REBAJOS'!F36</f>
        <v>0</v>
      </c>
      <c r="G36" s="181">
        <f>+'[1]Conso.Egre.Neto AUMENTOS'!G36+'[1]Conso.Egre.Neto REBAJOS'!G36</f>
        <v>0</v>
      </c>
    </row>
    <row r="37" spans="2:7" ht="12.75" hidden="1" customHeight="1" x14ac:dyDescent="0.25">
      <c r="B37" s="181" t="s">
        <v>325</v>
      </c>
      <c r="C37" s="181" t="s">
        <v>326</v>
      </c>
      <c r="D37" s="181">
        <f>+'[1]Conso.Egre.Neto AUMENTOS'!D37+'[1]Conso.Egre.Neto REBAJOS'!D37</f>
        <v>58228.86</v>
      </c>
      <c r="E37" s="181">
        <f>+'[1]Conso.Egre.Neto AUMENTOS'!E37+'[1]Conso.Egre.Neto REBAJOS'!E37</f>
        <v>58228.86</v>
      </c>
      <c r="F37" s="181">
        <f>+'[1]Conso.Egre.Neto AUMENTOS'!F37+'[1]Conso.Egre.Neto REBAJOS'!F37</f>
        <v>0</v>
      </c>
      <c r="G37" s="181">
        <f>+'[1]Conso.Egre.Neto AUMENTOS'!G37+'[1]Conso.Egre.Neto REBAJOS'!G37</f>
        <v>0</v>
      </c>
    </row>
    <row r="38" spans="2:7" ht="10.5" hidden="1" customHeight="1" x14ac:dyDescent="0.25">
      <c r="B38" s="181"/>
      <c r="C38" s="180"/>
      <c r="D38" s="181"/>
      <c r="E38" s="181"/>
      <c r="F38" s="181"/>
      <c r="G38" s="181"/>
    </row>
    <row r="39" spans="2:7" hidden="1" outlineLevel="1" x14ac:dyDescent="0.25">
      <c r="B39" s="180" t="s">
        <v>327</v>
      </c>
      <c r="C39" s="180" t="s">
        <v>328</v>
      </c>
      <c r="D39" s="180">
        <f>+'[1]Conso.Egre.Neto AUMENTOS'!D39+'[1]Conso.Egre.Neto REBAJOS'!D39</f>
        <v>0</v>
      </c>
      <c r="E39" s="180">
        <f>+'[1]Conso.Egre.Neto AUMENTOS'!E39+'[1]Conso.Egre.Neto REBAJOS'!E39</f>
        <v>0</v>
      </c>
      <c r="F39" s="180">
        <f>+'[1]Conso.Egre.Neto AUMENTOS'!F39+'[1]Conso.Egre.Neto REBAJOS'!F39</f>
        <v>0</v>
      </c>
      <c r="G39" s="180">
        <f>+'[1]Conso.Egre.Neto AUMENTOS'!G39+'[1]Conso.Egre.Neto REBAJOS'!G39</f>
        <v>0</v>
      </c>
    </row>
    <row r="40" spans="2:7" hidden="1" outlineLevel="1" x14ac:dyDescent="0.25">
      <c r="B40" s="181" t="s">
        <v>329</v>
      </c>
      <c r="C40" s="181" t="s">
        <v>330</v>
      </c>
      <c r="D40" s="181">
        <f>+'[1]Conso.Egre.Neto AUMENTOS'!D40+'[1]Conso.Egre.Neto REBAJOS'!D40</f>
        <v>0</v>
      </c>
      <c r="E40" s="181">
        <f>+'[1]Conso.Egre.Neto AUMENTOS'!E40+'[1]Conso.Egre.Neto REBAJOS'!E40</f>
        <v>0</v>
      </c>
      <c r="F40" s="181">
        <f>+'[1]Conso.Egre.Neto AUMENTOS'!F40+'[1]Conso.Egre.Neto REBAJOS'!F40</f>
        <v>0</v>
      </c>
      <c r="G40" s="181">
        <f>+'[1]Conso.Egre.Neto AUMENTOS'!G40+'[1]Conso.Egre.Neto REBAJOS'!G40</f>
        <v>0</v>
      </c>
    </row>
    <row r="41" spans="2:7" ht="10.5" hidden="1" customHeight="1" outlineLevel="1" x14ac:dyDescent="0.25">
      <c r="B41" s="181"/>
      <c r="C41" s="181"/>
      <c r="D41" s="181"/>
      <c r="E41" s="181"/>
      <c r="F41" s="181"/>
      <c r="G41" s="181"/>
    </row>
    <row r="42" spans="2:7" hidden="1" collapsed="1" x14ac:dyDescent="0.25">
      <c r="B42" s="180" t="s">
        <v>245</v>
      </c>
      <c r="C42" s="180" t="s">
        <v>146</v>
      </c>
      <c r="D42" s="180">
        <f>+'[1]Conso.Egre.Neto AUMENTOS'!D42+'[1]Conso.Egre.Neto REBAJOS'!D42</f>
        <v>129661881.81912237</v>
      </c>
      <c r="E42" s="180">
        <f>+'[1]Conso.Egre.Neto AUMENTOS'!E42+'[1]Conso.Egre.Neto REBAJOS'!E42</f>
        <v>78822680.119122371</v>
      </c>
      <c r="F42" s="180">
        <f>+'[1]Conso.Egre.Neto AUMENTOS'!F42+'[1]Conso.Egre.Neto REBAJOS'!F42</f>
        <v>50839201.700000003</v>
      </c>
      <c r="G42" s="180">
        <f>+'[1]Conso.Egre.Neto AUMENTOS'!G42+'[1]Conso.Egre.Neto REBAJOS'!G42</f>
        <v>0</v>
      </c>
    </row>
    <row r="43" spans="2:7" hidden="1" x14ac:dyDescent="0.25">
      <c r="B43" s="180" t="s">
        <v>331</v>
      </c>
      <c r="C43" s="180" t="s">
        <v>332</v>
      </c>
      <c r="D43" s="180">
        <f>+'[1]Conso.Egre.Neto AUMENTOS'!D43+'[1]Conso.Egre.Neto REBAJOS'!D43</f>
        <v>500000</v>
      </c>
      <c r="E43" s="180">
        <f>+'[1]Conso.Egre.Neto AUMENTOS'!E43+'[1]Conso.Egre.Neto REBAJOS'!E43</f>
        <v>0</v>
      </c>
      <c r="F43" s="180">
        <f>+'[1]Conso.Egre.Neto AUMENTOS'!F43+'[1]Conso.Egre.Neto REBAJOS'!F43</f>
        <v>500000</v>
      </c>
      <c r="G43" s="180">
        <f>+'[1]Conso.Egre.Neto AUMENTOS'!G43+'[1]Conso.Egre.Neto REBAJOS'!G43</f>
        <v>0</v>
      </c>
    </row>
    <row r="44" spans="2:7" hidden="1" x14ac:dyDescent="0.25">
      <c r="B44" s="181" t="s">
        <v>333</v>
      </c>
      <c r="C44" s="181" t="s">
        <v>334</v>
      </c>
      <c r="D44" s="181">
        <f>+'[1]Conso.Egre.Neto AUMENTOS'!D44+'[1]Conso.Egre.Neto REBAJOS'!D44</f>
        <v>0</v>
      </c>
      <c r="E44" s="181">
        <f>+'[1]Conso.Egre.Neto AUMENTOS'!E44+'[1]Conso.Egre.Neto REBAJOS'!E44</f>
        <v>0</v>
      </c>
      <c r="F44" s="181">
        <f>+'[1]Conso.Egre.Neto AUMENTOS'!F44+'[1]Conso.Egre.Neto REBAJOS'!F44</f>
        <v>0</v>
      </c>
      <c r="G44" s="181">
        <f>+'[1]Conso.Egre.Neto AUMENTOS'!G44+'[1]Conso.Egre.Neto REBAJOS'!G44</f>
        <v>0</v>
      </c>
    </row>
    <row r="45" spans="2:7" hidden="1" x14ac:dyDescent="0.25">
      <c r="B45" s="181" t="s">
        <v>335</v>
      </c>
      <c r="C45" s="181" t="s">
        <v>336</v>
      </c>
      <c r="D45" s="181">
        <f>+'[1]Conso.Egre.Neto AUMENTOS'!D45+'[1]Conso.Egre.Neto REBAJOS'!D45</f>
        <v>0</v>
      </c>
      <c r="E45" s="181">
        <f>+'[1]Conso.Egre.Neto AUMENTOS'!E45+'[1]Conso.Egre.Neto REBAJOS'!E45</f>
        <v>0</v>
      </c>
      <c r="F45" s="181">
        <f>+'[1]Conso.Egre.Neto AUMENTOS'!F45+'[1]Conso.Egre.Neto REBAJOS'!F45</f>
        <v>0</v>
      </c>
      <c r="G45" s="181">
        <f>+'[1]Conso.Egre.Neto AUMENTOS'!G45+'[1]Conso.Egre.Neto REBAJOS'!G45</f>
        <v>0</v>
      </c>
    </row>
    <row r="46" spans="2:7" hidden="1" outlineLevel="1" x14ac:dyDescent="0.25">
      <c r="B46" s="181" t="s">
        <v>337</v>
      </c>
      <c r="C46" s="181" t="s">
        <v>338</v>
      </c>
      <c r="D46" s="181">
        <f>+'[1]Conso.Egre.Neto AUMENTOS'!D46+'[1]Conso.Egre.Neto REBAJOS'!D46</f>
        <v>0</v>
      </c>
      <c r="E46" s="181">
        <f>+'[1]Conso.Egre.Neto AUMENTOS'!E46+'[1]Conso.Egre.Neto REBAJOS'!E46</f>
        <v>0</v>
      </c>
      <c r="F46" s="181">
        <f>+'[1]Conso.Egre.Neto AUMENTOS'!F46+'[1]Conso.Egre.Neto REBAJOS'!F46</f>
        <v>0</v>
      </c>
      <c r="G46" s="181">
        <f>+'[1]Conso.Egre.Neto AUMENTOS'!G46+'[1]Conso.Egre.Neto REBAJOS'!G46</f>
        <v>0</v>
      </c>
    </row>
    <row r="47" spans="2:7" ht="12.75" hidden="1" customHeight="1" outlineLevel="1" x14ac:dyDescent="0.25">
      <c r="B47" s="181" t="s">
        <v>339</v>
      </c>
      <c r="C47" s="181" t="s">
        <v>340</v>
      </c>
      <c r="D47" s="181">
        <f>+'[1]Conso.Egre.Neto AUMENTOS'!D47+'[1]Conso.Egre.Neto REBAJOS'!D47</f>
        <v>0</v>
      </c>
      <c r="E47" s="181">
        <f>+'[1]Conso.Egre.Neto AUMENTOS'!E47+'[1]Conso.Egre.Neto REBAJOS'!E47</f>
        <v>0</v>
      </c>
      <c r="F47" s="181">
        <f>+'[1]Conso.Egre.Neto AUMENTOS'!F47+'[1]Conso.Egre.Neto REBAJOS'!F47</f>
        <v>0</v>
      </c>
      <c r="G47" s="181">
        <f>+'[1]Conso.Egre.Neto AUMENTOS'!G47+'[1]Conso.Egre.Neto REBAJOS'!G47</f>
        <v>0</v>
      </c>
    </row>
    <row r="48" spans="2:7" hidden="1" collapsed="1" x14ac:dyDescent="0.25">
      <c r="B48" s="181" t="s">
        <v>341</v>
      </c>
      <c r="C48" s="181" t="s">
        <v>342</v>
      </c>
      <c r="D48" s="181">
        <f>+'[1]Conso.Egre.Neto AUMENTOS'!D48+'[1]Conso.Egre.Neto REBAJOS'!D48</f>
        <v>500000</v>
      </c>
      <c r="E48" s="181">
        <f>+'[1]Conso.Egre.Neto AUMENTOS'!E48+'[1]Conso.Egre.Neto REBAJOS'!E48</f>
        <v>0</v>
      </c>
      <c r="F48" s="181">
        <f>+'[1]Conso.Egre.Neto AUMENTOS'!F48+'[1]Conso.Egre.Neto REBAJOS'!F48</f>
        <v>500000</v>
      </c>
      <c r="G48" s="181">
        <f>+'[1]Conso.Egre.Neto AUMENTOS'!G48+'[1]Conso.Egre.Neto REBAJOS'!G48</f>
        <v>0</v>
      </c>
    </row>
    <row r="49" spans="2:7" ht="10.5" hidden="1" customHeight="1" x14ac:dyDescent="0.25">
      <c r="B49" s="181"/>
      <c r="C49" s="181"/>
      <c r="D49" s="181"/>
      <c r="E49" s="181"/>
      <c r="F49" s="181"/>
      <c r="G49" s="181"/>
    </row>
    <row r="50" spans="2:7" hidden="1" x14ac:dyDescent="0.25">
      <c r="B50" s="180" t="s">
        <v>343</v>
      </c>
      <c r="C50" s="180" t="s">
        <v>344</v>
      </c>
      <c r="D50" s="180">
        <f>+'[1]Conso.Egre.Neto AUMENTOS'!D50+'[1]Conso.Egre.Neto REBAJOS'!D50</f>
        <v>0</v>
      </c>
      <c r="E50" s="180">
        <f>+'[1]Conso.Egre.Neto AUMENTOS'!E50+'[1]Conso.Egre.Neto REBAJOS'!E50</f>
        <v>0</v>
      </c>
      <c r="F50" s="180">
        <f>+'[1]Conso.Egre.Neto AUMENTOS'!F50+'[1]Conso.Egre.Neto REBAJOS'!F50</f>
        <v>0</v>
      </c>
      <c r="G50" s="180">
        <f>+'[1]Conso.Egre.Neto AUMENTOS'!G50+'[1]Conso.Egre.Neto REBAJOS'!G50</f>
        <v>0</v>
      </c>
    </row>
    <row r="51" spans="2:7" hidden="1" x14ac:dyDescent="0.25">
      <c r="B51" s="181" t="s">
        <v>345</v>
      </c>
      <c r="C51" s="181" t="s">
        <v>346</v>
      </c>
      <c r="D51" s="181">
        <f>+'[1]Conso.Egre.Neto AUMENTOS'!D51+'[1]Conso.Egre.Neto REBAJOS'!D51</f>
        <v>0</v>
      </c>
      <c r="E51" s="181">
        <f>+'[1]Conso.Egre.Neto AUMENTOS'!E51+'[1]Conso.Egre.Neto REBAJOS'!E51</f>
        <v>0</v>
      </c>
      <c r="F51" s="181">
        <f>+'[1]Conso.Egre.Neto AUMENTOS'!F51+'[1]Conso.Egre.Neto REBAJOS'!F51</f>
        <v>0</v>
      </c>
      <c r="G51" s="181">
        <f>+'[1]Conso.Egre.Neto AUMENTOS'!G51+'[1]Conso.Egre.Neto REBAJOS'!G51</f>
        <v>0</v>
      </c>
    </row>
    <row r="52" spans="2:7" hidden="1" x14ac:dyDescent="0.25">
      <c r="B52" s="181" t="s">
        <v>347</v>
      </c>
      <c r="C52" s="181" t="s">
        <v>348</v>
      </c>
      <c r="D52" s="181">
        <f>+'[1]Conso.Egre.Neto AUMENTOS'!D52+'[1]Conso.Egre.Neto REBAJOS'!D52</f>
        <v>0</v>
      </c>
      <c r="E52" s="181">
        <f>+'[1]Conso.Egre.Neto AUMENTOS'!E52+'[1]Conso.Egre.Neto REBAJOS'!E52</f>
        <v>0</v>
      </c>
      <c r="F52" s="181">
        <f>+'[1]Conso.Egre.Neto AUMENTOS'!F52+'[1]Conso.Egre.Neto REBAJOS'!F52</f>
        <v>0</v>
      </c>
      <c r="G52" s="181">
        <f>+'[1]Conso.Egre.Neto AUMENTOS'!G52+'[1]Conso.Egre.Neto REBAJOS'!G52</f>
        <v>0</v>
      </c>
    </row>
    <row r="53" spans="2:7" hidden="1" x14ac:dyDescent="0.25">
      <c r="B53" s="181" t="s">
        <v>349</v>
      </c>
      <c r="C53" s="181" t="s">
        <v>350</v>
      </c>
      <c r="D53" s="181">
        <f>+'[1]Conso.Egre.Neto AUMENTOS'!D53+'[1]Conso.Egre.Neto REBAJOS'!D53</f>
        <v>0</v>
      </c>
      <c r="E53" s="181">
        <f>+'[1]Conso.Egre.Neto AUMENTOS'!E53+'[1]Conso.Egre.Neto REBAJOS'!E53</f>
        <v>0</v>
      </c>
      <c r="F53" s="181">
        <f>+'[1]Conso.Egre.Neto AUMENTOS'!F53+'[1]Conso.Egre.Neto REBAJOS'!F53</f>
        <v>0</v>
      </c>
      <c r="G53" s="181">
        <f>+'[1]Conso.Egre.Neto AUMENTOS'!G53+'[1]Conso.Egre.Neto REBAJOS'!G53</f>
        <v>0</v>
      </c>
    </row>
    <row r="54" spans="2:7" hidden="1" x14ac:dyDescent="0.25">
      <c r="B54" s="181" t="s">
        <v>351</v>
      </c>
      <c r="C54" s="181" t="s">
        <v>352</v>
      </c>
      <c r="D54" s="181">
        <f>+'[1]Conso.Egre.Neto AUMENTOS'!D54+'[1]Conso.Egre.Neto REBAJOS'!D54</f>
        <v>0</v>
      </c>
      <c r="E54" s="181">
        <f>+'[1]Conso.Egre.Neto AUMENTOS'!E54+'[1]Conso.Egre.Neto REBAJOS'!E54</f>
        <v>0</v>
      </c>
      <c r="F54" s="181">
        <f>+'[1]Conso.Egre.Neto AUMENTOS'!F54+'[1]Conso.Egre.Neto REBAJOS'!F54</f>
        <v>0</v>
      </c>
      <c r="G54" s="181">
        <f>+'[1]Conso.Egre.Neto AUMENTOS'!G54+'[1]Conso.Egre.Neto REBAJOS'!G54</f>
        <v>0</v>
      </c>
    </row>
    <row r="55" spans="2:7" hidden="1" x14ac:dyDescent="0.25">
      <c r="B55" s="181" t="s">
        <v>353</v>
      </c>
      <c r="C55" s="181" t="s">
        <v>354</v>
      </c>
      <c r="D55" s="181">
        <f>+'[1]Conso.Egre.Neto AUMENTOS'!D55+'[1]Conso.Egre.Neto REBAJOS'!D55</f>
        <v>0</v>
      </c>
      <c r="E55" s="181">
        <f>+'[1]Conso.Egre.Neto AUMENTOS'!E55+'[1]Conso.Egre.Neto REBAJOS'!E55</f>
        <v>0</v>
      </c>
      <c r="F55" s="181">
        <f>+'[1]Conso.Egre.Neto AUMENTOS'!F55+'[1]Conso.Egre.Neto REBAJOS'!F55</f>
        <v>0</v>
      </c>
      <c r="G55" s="181">
        <f>+'[1]Conso.Egre.Neto AUMENTOS'!G55+'[1]Conso.Egre.Neto REBAJOS'!G55</f>
        <v>0</v>
      </c>
    </row>
    <row r="56" spans="2:7" hidden="1" x14ac:dyDescent="0.25">
      <c r="B56" s="181"/>
      <c r="C56" s="181"/>
      <c r="D56" s="181"/>
      <c r="E56" s="181"/>
      <c r="F56" s="181"/>
      <c r="G56" s="181"/>
    </row>
    <row r="57" spans="2:7" hidden="1" x14ac:dyDescent="0.25">
      <c r="B57" s="180" t="s">
        <v>355</v>
      </c>
      <c r="C57" s="180" t="s">
        <v>356</v>
      </c>
      <c r="D57" s="180">
        <f>+'[1]Conso.Egre.Neto AUMENTOS'!D57+'[1]Conso.Egre.Neto REBAJOS'!D57</f>
        <v>4526378</v>
      </c>
      <c r="E57" s="180">
        <f>+'[1]Conso.Egre.Neto AUMENTOS'!E57+'[1]Conso.Egre.Neto REBAJOS'!E57</f>
        <v>1026378</v>
      </c>
      <c r="F57" s="180">
        <f>+'[1]Conso.Egre.Neto AUMENTOS'!F57+'[1]Conso.Egre.Neto REBAJOS'!F57</f>
        <v>3500000</v>
      </c>
      <c r="G57" s="180">
        <f>+'[1]Conso.Egre.Neto AUMENTOS'!G57+'[1]Conso.Egre.Neto REBAJOS'!G57</f>
        <v>0</v>
      </c>
    </row>
    <row r="58" spans="2:7" hidden="1" x14ac:dyDescent="0.25">
      <c r="B58" s="181" t="s">
        <v>357</v>
      </c>
      <c r="C58" s="181" t="s">
        <v>358</v>
      </c>
      <c r="D58" s="181">
        <f>+'[1]Conso.Egre.Neto AUMENTOS'!D58+'[1]Conso.Egre.Neto REBAJOS'!D58</f>
        <v>0</v>
      </c>
      <c r="E58" s="181">
        <f>+'[1]Conso.Egre.Neto AUMENTOS'!E58+'[1]Conso.Egre.Neto REBAJOS'!E58</f>
        <v>0</v>
      </c>
      <c r="F58" s="181">
        <f>+'[1]Conso.Egre.Neto AUMENTOS'!F58+'[1]Conso.Egre.Neto REBAJOS'!F58</f>
        <v>0</v>
      </c>
      <c r="G58" s="181">
        <f>+'[1]Conso.Egre.Neto AUMENTOS'!G58+'[1]Conso.Egre.Neto REBAJOS'!G58</f>
        <v>0</v>
      </c>
    </row>
    <row r="59" spans="2:7" hidden="1" x14ac:dyDescent="0.25">
      <c r="B59" s="181" t="s">
        <v>359</v>
      </c>
      <c r="C59" s="181" t="s">
        <v>360</v>
      </c>
      <c r="D59" s="181">
        <f>+'[1]Conso.Egre.Neto AUMENTOS'!D59+'[1]Conso.Egre.Neto REBAJOS'!D59</f>
        <v>1026378</v>
      </c>
      <c r="E59" s="181">
        <f>+'[1]Conso.Egre.Neto AUMENTOS'!E59+'[1]Conso.Egre.Neto REBAJOS'!E59</f>
        <v>626378</v>
      </c>
      <c r="F59" s="181">
        <f>+'[1]Conso.Egre.Neto AUMENTOS'!F59+'[1]Conso.Egre.Neto REBAJOS'!F59</f>
        <v>400000</v>
      </c>
      <c r="G59" s="181">
        <f>+'[1]Conso.Egre.Neto AUMENTOS'!G59+'[1]Conso.Egre.Neto REBAJOS'!G59</f>
        <v>0</v>
      </c>
    </row>
    <row r="60" spans="2:7" hidden="1" x14ac:dyDescent="0.25">
      <c r="B60" s="181" t="s">
        <v>361</v>
      </c>
      <c r="C60" s="181" t="s">
        <v>362</v>
      </c>
      <c r="D60" s="181">
        <f>+'[1]Conso.Egre.Neto AUMENTOS'!D60+'[1]Conso.Egre.Neto REBAJOS'!D60</f>
        <v>3500000</v>
      </c>
      <c r="E60" s="181">
        <f>+'[1]Conso.Egre.Neto AUMENTOS'!E60+'[1]Conso.Egre.Neto REBAJOS'!E60</f>
        <v>400000</v>
      </c>
      <c r="F60" s="181">
        <f>+'[1]Conso.Egre.Neto AUMENTOS'!F60+'[1]Conso.Egre.Neto REBAJOS'!F60</f>
        <v>3100000</v>
      </c>
      <c r="G60" s="181">
        <f>+'[1]Conso.Egre.Neto AUMENTOS'!G60+'[1]Conso.Egre.Neto REBAJOS'!G60</f>
        <v>0</v>
      </c>
    </row>
    <row r="61" spans="2:7" hidden="1" x14ac:dyDescent="0.25">
      <c r="B61" s="181" t="s">
        <v>363</v>
      </c>
      <c r="C61" s="181" t="s">
        <v>364</v>
      </c>
      <c r="D61" s="181">
        <f>+'[1]Conso.Egre.Neto AUMENTOS'!D61+'[1]Conso.Egre.Neto REBAJOS'!D61</f>
        <v>0</v>
      </c>
      <c r="E61" s="181">
        <f>+'[1]Conso.Egre.Neto AUMENTOS'!E61+'[1]Conso.Egre.Neto REBAJOS'!E61</f>
        <v>0</v>
      </c>
      <c r="F61" s="181">
        <f>+'[1]Conso.Egre.Neto AUMENTOS'!F61+'[1]Conso.Egre.Neto REBAJOS'!F61</f>
        <v>0</v>
      </c>
      <c r="G61" s="181">
        <f>+'[1]Conso.Egre.Neto AUMENTOS'!G61+'[1]Conso.Egre.Neto REBAJOS'!G61</f>
        <v>0</v>
      </c>
    </row>
    <row r="62" spans="2:7" hidden="1" outlineLevel="1" x14ac:dyDescent="0.25">
      <c r="B62" s="181" t="s">
        <v>365</v>
      </c>
      <c r="C62" s="181" t="s">
        <v>366</v>
      </c>
      <c r="D62" s="181">
        <f>+'[1]Conso.Egre.Neto AUMENTOS'!D62+'[1]Conso.Egre.Neto REBAJOS'!D62</f>
        <v>0</v>
      </c>
      <c r="E62" s="181">
        <f>+'[1]Conso.Egre.Neto AUMENTOS'!E62+'[1]Conso.Egre.Neto REBAJOS'!E62</f>
        <v>0</v>
      </c>
      <c r="F62" s="181">
        <f>+'[1]Conso.Egre.Neto AUMENTOS'!F62+'[1]Conso.Egre.Neto REBAJOS'!F62</f>
        <v>0</v>
      </c>
      <c r="G62" s="181">
        <f>+'[1]Conso.Egre.Neto AUMENTOS'!G62+'[1]Conso.Egre.Neto REBAJOS'!G62</f>
        <v>0</v>
      </c>
    </row>
    <row r="63" spans="2:7" hidden="1" collapsed="1" x14ac:dyDescent="0.25">
      <c r="B63" s="181" t="s">
        <v>367</v>
      </c>
      <c r="C63" s="181" t="s">
        <v>368</v>
      </c>
      <c r="D63" s="181">
        <f>+'[1]Conso.Egre.Neto AUMENTOS'!D63+'[1]Conso.Egre.Neto REBAJOS'!D63</f>
        <v>0</v>
      </c>
      <c r="E63" s="181">
        <f>+'[1]Conso.Egre.Neto AUMENTOS'!E63+'[1]Conso.Egre.Neto REBAJOS'!E63</f>
        <v>0</v>
      </c>
      <c r="F63" s="181">
        <f>+'[1]Conso.Egre.Neto AUMENTOS'!F63+'[1]Conso.Egre.Neto REBAJOS'!F63</f>
        <v>0</v>
      </c>
      <c r="G63" s="181">
        <f>+'[1]Conso.Egre.Neto AUMENTOS'!G63+'[1]Conso.Egre.Neto REBAJOS'!G63</f>
        <v>0</v>
      </c>
    </row>
    <row r="64" spans="2:7" ht="12.75" hidden="1" customHeight="1" x14ac:dyDescent="0.25">
      <c r="B64" s="181" t="s">
        <v>369</v>
      </c>
      <c r="C64" s="181" t="s">
        <v>370</v>
      </c>
      <c r="D64" s="181">
        <f>+'[1]Conso.Egre.Neto AUMENTOS'!D64+'[1]Conso.Egre.Neto REBAJOS'!D64</f>
        <v>0</v>
      </c>
      <c r="E64" s="181">
        <f>+'[1]Conso.Egre.Neto AUMENTOS'!E64+'[1]Conso.Egre.Neto REBAJOS'!E64</f>
        <v>0</v>
      </c>
      <c r="F64" s="181">
        <f>+'[1]Conso.Egre.Neto AUMENTOS'!F64+'[1]Conso.Egre.Neto REBAJOS'!F64</f>
        <v>0</v>
      </c>
      <c r="G64" s="181">
        <f>+'[1]Conso.Egre.Neto AUMENTOS'!G64+'[1]Conso.Egre.Neto REBAJOS'!G64</f>
        <v>0</v>
      </c>
    </row>
    <row r="65" spans="2:7" hidden="1" x14ac:dyDescent="0.25">
      <c r="B65" s="181"/>
      <c r="C65" s="181"/>
      <c r="D65" s="181"/>
      <c r="E65" s="181"/>
      <c r="F65" s="181"/>
      <c r="G65" s="181"/>
    </row>
    <row r="66" spans="2:7" hidden="1" x14ac:dyDescent="0.25">
      <c r="B66" s="180" t="s">
        <v>371</v>
      </c>
      <c r="C66" s="180" t="s">
        <v>372</v>
      </c>
      <c r="D66" s="180">
        <f>+'[1]Conso.Egre.Neto AUMENTOS'!D66+'[1]Conso.Egre.Neto REBAJOS'!D66</f>
        <v>50048943.879999995</v>
      </c>
      <c r="E66" s="180">
        <f>+'[1]Conso.Egre.Neto AUMENTOS'!E66+'[1]Conso.Egre.Neto REBAJOS'!E66</f>
        <v>30628402.18</v>
      </c>
      <c r="F66" s="180">
        <f>+'[1]Conso.Egre.Neto AUMENTOS'!F66+'[1]Conso.Egre.Neto REBAJOS'!F66</f>
        <v>19420541.699999999</v>
      </c>
      <c r="G66" s="180">
        <f>+'[1]Conso.Egre.Neto AUMENTOS'!G66+'[1]Conso.Egre.Neto REBAJOS'!G66</f>
        <v>0</v>
      </c>
    </row>
    <row r="67" spans="2:7" hidden="1" x14ac:dyDescent="0.25">
      <c r="B67" s="181" t="s">
        <v>373</v>
      </c>
      <c r="C67" s="181" t="s">
        <v>374</v>
      </c>
      <c r="D67" s="181">
        <f>+'[1]Conso.Egre.Neto AUMENTOS'!D67+'[1]Conso.Egre.Neto REBAJOS'!D67</f>
        <v>5427000</v>
      </c>
      <c r="E67" s="181">
        <f>+'[1]Conso.Egre.Neto AUMENTOS'!E67+'[1]Conso.Egre.Neto REBAJOS'!E67</f>
        <v>5427000</v>
      </c>
      <c r="F67" s="181">
        <f>+'[1]Conso.Egre.Neto AUMENTOS'!F67+'[1]Conso.Egre.Neto REBAJOS'!F67</f>
        <v>0</v>
      </c>
      <c r="G67" s="181">
        <f>+'[1]Conso.Egre.Neto AUMENTOS'!G67+'[1]Conso.Egre.Neto REBAJOS'!G67</f>
        <v>0</v>
      </c>
    </row>
    <row r="68" spans="2:7" hidden="1" x14ac:dyDescent="0.25">
      <c r="B68" s="181" t="s">
        <v>375</v>
      </c>
      <c r="C68" s="181" t="s">
        <v>376</v>
      </c>
      <c r="D68" s="181">
        <f>+'[1]Conso.Egre.Neto AUMENTOS'!D68+'[1]Conso.Egre.Neto REBAJOS'!D68</f>
        <v>0</v>
      </c>
      <c r="E68" s="181">
        <f>+'[1]Conso.Egre.Neto AUMENTOS'!E68+'[1]Conso.Egre.Neto REBAJOS'!E68</f>
        <v>0</v>
      </c>
      <c r="F68" s="181">
        <f>+'[1]Conso.Egre.Neto AUMENTOS'!F68+'[1]Conso.Egre.Neto REBAJOS'!F68</f>
        <v>0</v>
      </c>
      <c r="G68" s="181">
        <f>+'[1]Conso.Egre.Neto AUMENTOS'!G68+'[1]Conso.Egre.Neto REBAJOS'!G68</f>
        <v>0</v>
      </c>
    </row>
    <row r="69" spans="2:7" hidden="1" x14ac:dyDescent="0.25">
      <c r="B69" s="181" t="s">
        <v>377</v>
      </c>
      <c r="C69" s="181" t="s">
        <v>378</v>
      </c>
      <c r="D69" s="181">
        <f>+'[1]Conso.Egre.Neto AUMENTOS'!D69+'[1]Conso.Egre.Neto REBAJOS'!D69</f>
        <v>0</v>
      </c>
      <c r="E69" s="181">
        <f>+'[1]Conso.Egre.Neto AUMENTOS'!E69+'[1]Conso.Egre.Neto REBAJOS'!E69</f>
        <v>0</v>
      </c>
      <c r="F69" s="181">
        <f>+'[1]Conso.Egre.Neto AUMENTOS'!F69+'[1]Conso.Egre.Neto REBAJOS'!F69</f>
        <v>0</v>
      </c>
      <c r="G69" s="181">
        <f>+'[1]Conso.Egre.Neto AUMENTOS'!G69+'[1]Conso.Egre.Neto REBAJOS'!G69</f>
        <v>0</v>
      </c>
    </row>
    <row r="70" spans="2:7" hidden="1" x14ac:dyDescent="0.25">
      <c r="B70" s="181" t="s">
        <v>379</v>
      </c>
      <c r="C70" s="181" t="s">
        <v>380</v>
      </c>
      <c r="D70" s="181">
        <f>+'[1]Conso.Egre.Neto AUMENTOS'!D70+'[1]Conso.Egre.Neto REBAJOS'!D70</f>
        <v>0</v>
      </c>
      <c r="E70" s="181">
        <f>+'[1]Conso.Egre.Neto AUMENTOS'!E70+'[1]Conso.Egre.Neto REBAJOS'!E70</f>
        <v>0</v>
      </c>
      <c r="F70" s="181">
        <f>+'[1]Conso.Egre.Neto AUMENTOS'!F70+'[1]Conso.Egre.Neto REBAJOS'!F70</f>
        <v>0</v>
      </c>
      <c r="G70" s="181">
        <f>+'[1]Conso.Egre.Neto AUMENTOS'!G70+'[1]Conso.Egre.Neto REBAJOS'!G70</f>
        <v>0</v>
      </c>
    </row>
    <row r="71" spans="2:7" hidden="1" x14ac:dyDescent="0.25">
      <c r="B71" s="181" t="s">
        <v>381</v>
      </c>
      <c r="C71" s="181" t="s">
        <v>382</v>
      </c>
      <c r="D71" s="181">
        <f>+'[1]Conso.Egre.Neto AUMENTOS'!D71+'[1]Conso.Egre.Neto REBAJOS'!D71</f>
        <v>0</v>
      </c>
      <c r="E71" s="181">
        <f>+'[1]Conso.Egre.Neto AUMENTOS'!E71+'[1]Conso.Egre.Neto REBAJOS'!E71</f>
        <v>0</v>
      </c>
      <c r="F71" s="181">
        <f>+'[1]Conso.Egre.Neto AUMENTOS'!F71+'[1]Conso.Egre.Neto REBAJOS'!F71</f>
        <v>0</v>
      </c>
      <c r="G71" s="181">
        <f>+'[1]Conso.Egre.Neto AUMENTOS'!G71+'[1]Conso.Egre.Neto REBAJOS'!G71</f>
        <v>0</v>
      </c>
    </row>
    <row r="72" spans="2:7" hidden="1" x14ac:dyDescent="0.25">
      <c r="B72" s="181" t="s">
        <v>383</v>
      </c>
      <c r="C72" s="181" t="s">
        <v>384</v>
      </c>
      <c r="D72" s="181">
        <f>+'[1]Conso.Egre.Neto AUMENTOS'!D72+'[1]Conso.Egre.Neto REBAJOS'!D72</f>
        <v>1061292.8999999999</v>
      </c>
      <c r="E72" s="181">
        <f>+'[1]Conso.Egre.Neto AUMENTOS'!E72+'[1]Conso.Egre.Neto REBAJOS'!E72</f>
        <v>150000</v>
      </c>
      <c r="F72" s="181">
        <f>+'[1]Conso.Egre.Neto AUMENTOS'!F72+'[1]Conso.Egre.Neto REBAJOS'!F72</f>
        <v>911292.9</v>
      </c>
      <c r="G72" s="181">
        <f>+'[1]Conso.Egre.Neto AUMENTOS'!G72+'[1]Conso.Egre.Neto REBAJOS'!G72</f>
        <v>0</v>
      </c>
    </row>
    <row r="73" spans="2:7" hidden="1" x14ac:dyDescent="0.25">
      <c r="B73" s="181" t="s">
        <v>385</v>
      </c>
      <c r="C73" s="181" t="s">
        <v>386</v>
      </c>
      <c r="D73" s="181">
        <f>+'[1]Conso.Egre.Neto AUMENTOS'!D73+'[1]Conso.Egre.Neto REBAJOS'!D73</f>
        <v>43560650.980000004</v>
      </c>
      <c r="E73" s="181">
        <f>+'[1]Conso.Egre.Neto AUMENTOS'!E73+'[1]Conso.Egre.Neto REBAJOS'!E73</f>
        <v>25051402.18</v>
      </c>
      <c r="F73" s="181">
        <f>+'[1]Conso.Egre.Neto AUMENTOS'!F73+'[1]Conso.Egre.Neto REBAJOS'!F73</f>
        <v>18509248.800000001</v>
      </c>
      <c r="G73" s="181">
        <f>+'[1]Conso.Egre.Neto AUMENTOS'!G73+'[1]Conso.Egre.Neto REBAJOS'!G73</f>
        <v>0</v>
      </c>
    </row>
    <row r="74" spans="2:7" hidden="1" x14ac:dyDescent="0.25">
      <c r="B74" s="181"/>
      <c r="C74" s="181"/>
      <c r="D74" s="181"/>
      <c r="E74" s="181"/>
      <c r="F74" s="181"/>
      <c r="G74" s="181"/>
    </row>
    <row r="75" spans="2:7" hidden="1" x14ac:dyDescent="0.25">
      <c r="B75" s="180" t="s">
        <v>387</v>
      </c>
      <c r="C75" s="180" t="s">
        <v>388</v>
      </c>
      <c r="D75" s="180">
        <f>+'[1]Conso.Egre.Neto AUMENTOS'!D75+'[1]Conso.Egre.Neto REBAJOS'!D75</f>
        <v>24947128.890000001</v>
      </c>
      <c r="E75" s="180">
        <f>+'[1]Conso.Egre.Neto AUMENTOS'!E75+'[1]Conso.Egre.Neto REBAJOS'!E75</f>
        <v>19797128.890000001</v>
      </c>
      <c r="F75" s="180">
        <f>+'[1]Conso.Egre.Neto AUMENTOS'!F75+'[1]Conso.Egre.Neto REBAJOS'!F75</f>
        <v>5150000</v>
      </c>
      <c r="G75" s="180">
        <f>+'[1]Conso.Egre.Neto AUMENTOS'!G75+'[1]Conso.Egre.Neto REBAJOS'!G75</f>
        <v>0</v>
      </c>
    </row>
    <row r="76" spans="2:7" hidden="1" x14ac:dyDescent="0.25">
      <c r="B76" s="181" t="s">
        <v>389</v>
      </c>
      <c r="C76" s="181" t="s">
        <v>390</v>
      </c>
      <c r="D76" s="181">
        <f>+'[1]Conso.Egre.Neto AUMENTOS'!D76+'[1]Conso.Egre.Neto REBAJOS'!D76</f>
        <v>5120000</v>
      </c>
      <c r="E76" s="181">
        <f>+'[1]Conso.Egre.Neto AUMENTOS'!E76+'[1]Conso.Egre.Neto REBAJOS'!E76</f>
        <v>4320000</v>
      </c>
      <c r="F76" s="181">
        <f>+'[1]Conso.Egre.Neto AUMENTOS'!F76+'[1]Conso.Egre.Neto REBAJOS'!F76</f>
        <v>800000</v>
      </c>
      <c r="G76" s="181">
        <f>+'[1]Conso.Egre.Neto AUMENTOS'!G76+'[1]Conso.Egre.Neto REBAJOS'!G76</f>
        <v>0</v>
      </c>
    </row>
    <row r="77" spans="2:7" hidden="1" x14ac:dyDescent="0.25">
      <c r="B77" s="181" t="s">
        <v>391</v>
      </c>
      <c r="C77" s="181" t="s">
        <v>392</v>
      </c>
      <c r="D77" s="181">
        <f>+'[1]Conso.Egre.Neto AUMENTOS'!D77+'[1]Conso.Egre.Neto REBAJOS'!D77</f>
        <v>9055241.8900000006</v>
      </c>
      <c r="E77" s="181">
        <f>+'[1]Conso.Egre.Neto AUMENTOS'!E77+'[1]Conso.Egre.Neto REBAJOS'!E77</f>
        <v>8705241.8900000006</v>
      </c>
      <c r="F77" s="181">
        <f>+'[1]Conso.Egre.Neto AUMENTOS'!F77+'[1]Conso.Egre.Neto REBAJOS'!F77</f>
        <v>350000</v>
      </c>
      <c r="G77" s="181">
        <f>+'[1]Conso.Egre.Neto AUMENTOS'!G77+'[1]Conso.Egre.Neto REBAJOS'!G77</f>
        <v>0</v>
      </c>
    </row>
    <row r="78" spans="2:7" hidden="1" x14ac:dyDescent="0.25">
      <c r="B78" s="181" t="s">
        <v>393</v>
      </c>
      <c r="C78" s="181" t="s">
        <v>394</v>
      </c>
      <c r="D78" s="181">
        <f>+'[1]Conso.Egre.Neto AUMENTOS'!D78+'[1]Conso.Egre.Neto REBAJOS'!D78</f>
        <v>4790000</v>
      </c>
      <c r="E78" s="181">
        <f>+'[1]Conso.Egre.Neto AUMENTOS'!E78+'[1]Conso.Egre.Neto REBAJOS'!E78</f>
        <v>1790000</v>
      </c>
      <c r="F78" s="181">
        <f>+'[1]Conso.Egre.Neto AUMENTOS'!F78+'[1]Conso.Egre.Neto REBAJOS'!F78</f>
        <v>3000000</v>
      </c>
      <c r="G78" s="181">
        <f>+'[1]Conso.Egre.Neto AUMENTOS'!G78+'[1]Conso.Egre.Neto REBAJOS'!G78</f>
        <v>0</v>
      </c>
    </row>
    <row r="79" spans="2:7" hidden="1" x14ac:dyDescent="0.25">
      <c r="B79" s="181" t="s">
        <v>395</v>
      </c>
      <c r="C79" s="181" t="s">
        <v>396</v>
      </c>
      <c r="D79" s="181">
        <f>+'[1]Conso.Egre.Neto AUMENTOS'!D79+'[1]Conso.Egre.Neto REBAJOS'!D79</f>
        <v>5981887</v>
      </c>
      <c r="E79" s="181">
        <f>+'[1]Conso.Egre.Neto AUMENTOS'!E79+'[1]Conso.Egre.Neto REBAJOS'!E79</f>
        <v>4981887</v>
      </c>
      <c r="F79" s="181">
        <f>+'[1]Conso.Egre.Neto AUMENTOS'!F79+'[1]Conso.Egre.Neto REBAJOS'!F79</f>
        <v>1000000</v>
      </c>
      <c r="G79" s="181">
        <f>+'[1]Conso.Egre.Neto AUMENTOS'!G79+'[1]Conso.Egre.Neto REBAJOS'!G79</f>
        <v>0</v>
      </c>
    </row>
    <row r="80" spans="2:7" hidden="1" x14ac:dyDescent="0.25">
      <c r="B80" s="181"/>
      <c r="C80" s="181"/>
      <c r="D80" s="181"/>
      <c r="E80" s="181"/>
      <c r="F80" s="181"/>
      <c r="G80" s="181"/>
    </row>
    <row r="81" spans="2:7" hidden="1" x14ac:dyDescent="0.25">
      <c r="B81" s="180" t="s">
        <v>397</v>
      </c>
      <c r="C81" s="180" t="s">
        <v>398</v>
      </c>
      <c r="D81" s="180">
        <f>+'[1]Conso.Egre.Neto AUMENTOS'!D81+'[1]Conso.Egre.Neto REBAJOS'!D81</f>
        <v>144653.55912237501</v>
      </c>
      <c r="E81" s="180">
        <f>+'[1]Conso.Egre.Neto AUMENTOS'!E81+'[1]Conso.Egre.Neto REBAJOS'!E81</f>
        <v>144653.55912237501</v>
      </c>
      <c r="F81" s="180">
        <f>+'[1]Conso.Egre.Neto AUMENTOS'!F81+'[1]Conso.Egre.Neto REBAJOS'!F81</f>
        <v>0</v>
      </c>
      <c r="G81" s="180">
        <f>+'[1]Conso.Egre.Neto AUMENTOS'!G81+'[1]Conso.Egre.Neto REBAJOS'!G81</f>
        <v>0</v>
      </c>
    </row>
    <row r="82" spans="2:7" hidden="1" x14ac:dyDescent="0.25">
      <c r="B82" s="181" t="s">
        <v>399</v>
      </c>
      <c r="C82" s="181" t="s">
        <v>400</v>
      </c>
      <c r="D82" s="181">
        <f>+'[1]Conso.Egre.Neto AUMENTOS'!D82+'[1]Conso.Egre.Neto REBAJOS'!D82</f>
        <v>144653.55912237501</v>
      </c>
      <c r="E82" s="181">
        <f>+'[1]Conso.Egre.Neto AUMENTOS'!E82+'[1]Conso.Egre.Neto REBAJOS'!E82</f>
        <v>144653.55912237501</v>
      </c>
      <c r="F82" s="181">
        <f>+'[1]Conso.Egre.Neto AUMENTOS'!F82+'[1]Conso.Egre.Neto REBAJOS'!F82</f>
        <v>0</v>
      </c>
      <c r="G82" s="181">
        <f>+'[1]Conso.Egre.Neto AUMENTOS'!G82+'[1]Conso.Egre.Neto REBAJOS'!G82</f>
        <v>0</v>
      </c>
    </row>
    <row r="83" spans="2:7" ht="11.4" hidden="1" customHeight="1" x14ac:dyDescent="0.25">
      <c r="B83" s="181"/>
      <c r="C83" s="181"/>
      <c r="D83" s="181"/>
      <c r="E83" s="181"/>
      <c r="F83" s="181"/>
      <c r="G83" s="181"/>
    </row>
    <row r="84" spans="2:7" hidden="1" x14ac:dyDescent="0.25">
      <c r="B84" s="180" t="s">
        <v>401</v>
      </c>
      <c r="C84" s="180" t="s">
        <v>402</v>
      </c>
      <c r="D84" s="180">
        <f>+'[1]Conso.Egre.Neto AUMENTOS'!D84+'[1]Conso.Egre.Neto REBAJOS'!D84</f>
        <v>24981304.859999999</v>
      </c>
      <c r="E84" s="180">
        <f>+'[1]Conso.Egre.Neto AUMENTOS'!E84+'[1]Conso.Egre.Neto REBAJOS'!E84</f>
        <v>12781304.859999999</v>
      </c>
      <c r="F84" s="180">
        <f>+'[1]Conso.Egre.Neto AUMENTOS'!F84+'[1]Conso.Egre.Neto REBAJOS'!F84</f>
        <v>12200000</v>
      </c>
      <c r="G84" s="180">
        <f>+'[1]Conso.Egre.Neto AUMENTOS'!G84+'[1]Conso.Egre.Neto REBAJOS'!G84</f>
        <v>0</v>
      </c>
    </row>
    <row r="85" spans="2:7" hidden="1" x14ac:dyDescent="0.25">
      <c r="B85" s="181" t="s">
        <v>403</v>
      </c>
      <c r="C85" s="181" t="s">
        <v>404</v>
      </c>
      <c r="D85" s="181">
        <f>+'[1]Conso.Egre.Neto AUMENTOS'!D85+'[1]Conso.Egre.Neto REBAJOS'!D85</f>
        <v>19381304.859999999</v>
      </c>
      <c r="E85" s="181">
        <f>+'[1]Conso.Egre.Neto AUMENTOS'!E85+'[1]Conso.Egre.Neto REBAJOS'!E85</f>
        <v>12181304.859999999</v>
      </c>
      <c r="F85" s="181">
        <f>+'[1]Conso.Egre.Neto AUMENTOS'!F85+'[1]Conso.Egre.Neto REBAJOS'!F85</f>
        <v>7200000</v>
      </c>
      <c r="G85" s="181">
        <f>+'[1]Conso.Egre.Neto AUMENTOS'!G85+'[1]Conso.Egre.Neto REBAJOS'!G85</f>
        <v>0</v>
      </c>
    </row>
    <row r="86" spans="2:7" hidden="1" x14ac:dyDescent="0.25">
      <c r="B86" s="181" t="s">
        <v>405</v>
      </c>
      <c r="C86" s="181" t="s">
        <v>406</v>
      </c>
      <c r="D86" s="181">
        <f>+'[1]Conso.Egre.Neto AUMENTOS'!D86+'[1]Conso.Egre.Neto REBAJOS'!D86</f>
        <v>5600000</v>
      </c>
      <c r="E86" s="181">
        <f>+'[1]Conso.Egre.Neto AUMENTOS'!E86+'[1]Conso.Egre.Neto REBAJOS'!E86</f>
        <v>600000</v>
      </c>
      <c r="F86" s="181">
        <f>+'[1]Conso.Egre.Neto AUMENTOS'!F86+'[1]Conso.Egre.Neto REBAJOS'!F86</f>
        <v>5000000</v>
      </c>
      <c r="G86" s="181">
        <f>+'[1]Conso.Egre.Neto AUMENTOS'!G86+'[1]Conso.Egre.Neto REBAJOS'!G86</f>
        <v>0</v>
      </c>
    </row>
    <row r="87" spans="2:7" ht="12.75" hidden="1" customHeight="1" x14ac:dyDescent="0.25">
      <c r="B87" s="181" t="s">
        <v>407</v>
      </c>
      <c r="C87" s="181" t="s">
        <v>408</v>
      </c>
      <c r="D87" s="181">
        <f>+'[1]Conso.Egre.Neto AUMENTOS'!D87+'[1]Conso.Egre.Neto REBAJOS'!D87</f>
        <v>0</v>
      </c>
      <c r="E87" s="181">
        <f>+'[1]Conso.Egre.Neto AUMENTOS'!E87+'[1]Conso.Egre.Neto REBAJOS'!E87</f>
        <v>0</v>
      </c>
      <c r="F87" s="181">
        <f>+'[1]Conso.Egre.Neto AUMENTOS'!F87+'[1]Conso.Egre.Neto REBAJOS'!F87</f>
        <v>0</v>
      </c>
      <c r="G87" s="181">
        <f>+'[1]Conso.Egre.Neto AUMENTOS'!G87+'[1]Conso.Egre.Neto REBAJOS'!G87</f>
        <v>0</v>
      </c>
    </row>
    <row r="88" spans="2:7" hidden="1" x14ac:dyDescent="0.25">
      <c r="B88" s="181"/>
      <c r="C88" s="181"/>
      <c r="D88" s="181"/>
      <c r="E88" s="181"/>
      <c r="F88" s="181"/>
      <c r="G88" s="181"/>
    </row>
    <row r="89" spans="2:7" hidden="1" x14ac:dyDescent="0.25">
      <c r="B89" s="180" t="s">
        <v>409</v>
      </c>
      <c r="C89" s="180" t="s">
        <v>410</v>
      </c>
      <c r="D89" s="180">
        <f>+'[1]Conso.Egre.Neto AUMENTOS'!D89+'[1]Conso.Egre.Neto REBAJOS'!D89</f>
        <v>18739354.390000001</v>
      </c>
      <c r="E89" s="180">
        <f>+'[1]Conso.Egre.Neto AUMENTOS'!E89+'[1]Conso.Egre.Neto REBAJOS'!E89</f>
        <v>8670694.3900000006</v>
      </c>
      <c r="F89" s="180">
        <f>+'[1]Conso.Egre.Neto AUMENTOS'!F89+'[1]Conso.Egre.Neto REBAJOS'!F89</f>
        <v>10068660</v>
      </c>
      <c r="G89" s="180">
        <f>+'[1]Conso.Egre.Neto AUMENTOS'!G89+'[1]Conso.Egre.Neto REBAJOS'!G89</f>
        <v>0</v>
      </c>
    </row>
    <row r="90" spans="2:7" hidden="1" x14ac:dyDescent="0.25">
      <c r="B90" s="181" t="s">
        <v>411</v>
      </c>
      <c r="C90" s="181" t="s">
        <v>412</v>
      </c>
      <c r="D90" s="181">
        <f>+'[1]Conso.Egre.Neto AUMENTOS'!D90+'[1]Conso.Egre.Neto REBAJOS'!D90</f>
        <v>8670694.3900000006</v>
      </c>
      <c r="E90" s="181">
        <f>+'[1]Conso.Egre.Neto AUMENTOS'!E90+'[1]Conso.Egre.Neto REBAJOS'!E90</f>
        <v>8670694.3900000006</v>
      </c>
      <c r="F90" s="181">
        <f>+'[1]Conso.Egre.Neto AUMENTOS'!F90+'[1]Conso.Egre.Neto REBAJOS'!F90</f>
        <v>0</v>
      </c>
      <c r="G90" s="181">
        <f>+'[1]Conso.Egre.Neto AUMENTOS'!G90+'[1]Conso.Egre.Neto REBAJOS'!G90</f>
        <v>0</v>
      </c>
    </row>
    <row r="91" spans="2:7" ht="12.75" hidden="1" customHeight="1" outlineLevel="1" x14ac:dyDescent="0.25">
      <c r="B91" s="181" t="s">
        <v>413</v>
      </c>
      <c r="C91" s="181" t="s">
        <v>414</v>
      </c>
      <c r="D91" s="181">
        <f>+'[1]Conso.Egre.Neto AUMENTOS'!D91+'[1]Conso.Egre.Neto REBAJOS'!D91</f>
        <v>0</v>
      </c>
      <c r="E91" s="181">
        <f>+'[1]Conso.Egre.Neto AUMENTOS'!E91+'[1]Conso.Egre.Neto REBAJOS'!E91</f>
        <v>0</v>
      </c>
      <c r="F91" s="181">
        <f>+'[1]Conso.Egre.Neto AUMENTOS'!F91+'[1]Conso.Egre.Neto REBAJOS'!F91</f>
        <v>0</v>
      </c>
      <c r="G91" s="181">
        <f>+'[1]Conso.Egre.Neto AUMENTOS'!G91+'[1]Conso.Egre.Neto REBAJOS'!G91</f>
        <v>0</v>
      </c>
    </row>
    <row r="92" spans="2:7" hidden="1" collapsed="1" x14ac:dyDescent="0.25">
      <c r="B92" s="181" t="s">
        <v>415</v>
      </c>
      <c r="C92" s="181" t="s">
        <v>416</v>
      </c>
      <c r="D92" s="181">
        <f>+'[1]Conso.Egre.Neto AUMENTOS'!D92+'[1]Conso.Egre.Neto REBAJOS'!D92</f>
        <v>0</v>
      </c>
      <c r="E92" s="181">
        <f>+'[1]Conso.Egre.Neto AUMENTOS'!E92+'[1]Conso.Egre.Neto REBAJOS'!E92</f>
        <v>0</v>
      </c>
      <c r="F92" s="181">
        <f>+'[1]Conso.Egre.Neto AUMENTOS'!F92+'[1]Conso.Egre.Neto REBAJOS'!F92</f>
        <v>0</v>
      </c>
      <c r="G92" s="181">
        <f>+'[1]Conso.Egre.Neto AUMENTOS'!G92+'[1]Conso.Egre.Neto REBAJOS'!G92</f>
        <v>0</v>
      </c>
    </row>
    <row r="93" spans="2:7" hidden="1" x14ac:dyDescent="0.25">
      <c r="B93" s="181" t="s">
        <v>417</v>
      </c>
      <c r="C93" s="181" t="s">
        <v>418</v>
      </c>
      <c r="D93" s="181">
        <f>+'[1]Conso.Egre.Neto AUMENTOS'!D93+'[1]Conso.Egre.Neto REBAJOS'!D93</f>
        <v>0</v>
      </c>
      <c r="E93" s="181">
        <f>+'[1]Conso.Egre.Neto AUMENTOS'!E93+'[1]Conso.Egre.Neto REBAJOS'!E93</f>
        <v>0</v>
      </c>
      <c r="F93" s="181">
        <f>+'[1]Conso.Egre.Neto AUMENTOS'!F93+'[1]Conso.Egre.Neto REBAJOS'!F93</f>
        <v>0</v>
      </c>
      <c r="G93" s="181">
        <f>+'[1]Conso.Egre.Neto AUMENTOS'!G93+'[1]Conso.Egre.Neto REBAJOS'!G93</f>
        <v>0</v>
      </c>
    </row>
    <row r="94" spans="2:7" hidden="1" x14ac:dyDescent="0.25">
      <c r="B94" s="181" t="s">
        <v>419</v>
      </c>
      <c r="C94" s="181" t="s">
        <v>420</v>
      </c>
      <c r="D94" s="181">
        <f>+'[1]Conso.Egre.Neto AUMENTOS'!D94+'[1]Conso.Egre.Neto REBAJOS'!D94</f>
        <v>0</v>
      </c>
      <c r="E94" s="181">
        <f>+'[1]Conso.Egre.Neto AUMENTOS'!E94+'[1]Conso.Egre.Neto REBAJOS'!E94</f>
        <v>0</v>
      </c>
      <c r="F94" s="181">
        <f>+'[1]Conso.Egre.Neto AUMENTOS'!F94+'[1]Conso.Egre.Neto REBAJOS'!F94</f>
        <v>0</v>
      </c>
      <c r="G94" s="181">
        <f>+'[1]Conso.Egre.Neto AUMENTOS'!G94+'[1]Conso.Egre.Neto REBAJOS'!G94</f>
        <v>0</v>
      </c>
    </row>
    <row r="95" spans="2:7" hidden="1" x14ac:dyDescent="0.25">
      <c r="B95" s="181" t="s">
        <v>421</v>
      </c>
      <c r="C95" s="181" t="s">
        <v>422</v>
      </c>
      <c r="D95" s="181">
        <f>+'[1]Conso.Egre.Neto AUMENTOS'!D95+'[1]Conso.Egre.Neto REBAJOS'!D95</f>
        <v>0</v>
      </c>
      <c r="E95" s="181">
        <f>+'[1]Conso.Egre.Neto AUMENTOS'!E95+'[1]Conso.Egre.Neto REBAJOS'!E95</f>
        <v>0</v>
      </c>
      <c r="F95" s="181">
        <f>+'[1]Conso.Egre.Neto AUMENTOS'!F95+'[1]Conso.Egre.Neto REBAJOS'!F95</f>
        <v>0</v>
      </c>
      <c r="G95" s="181">
        <f>+'[1]Conso.Egre.Neto AUMENTOS'!G95+'[1]Conso.Egre.Neto REBAJOS'!G95</f>
        <v>0</v>
      </c>
    </row>
    <row r="96" spans="2:7" hidden="1" x14ac:dyDescent="0.25">
      <c r="B96" s="181" t="s">
        <v>423</v>
      </c>
      <c r="C96" s="181" t="s">
        <v>424</v>
      </c>
      <c r="D96" s="181">
        <f>+'[1]Conso.Egre.Neto AUMENTOS'!D96+'[1]Conso.Egre.Neto REBAJOS'!D96</f>
        <v>0</v>
      </c>
      <c r="E96" s="181">
        <f>+'[1]Conso.Egre.Neto AUMENTOS'!E96+'[1]Conso.Egre.Neto REBAJOS'!E96</f>
        <v>0</v>
      </c>
      <c r="F96" s="181">
        <f>+'[1]Conso.Egre.Neto AUMENTOS'!F96+'[1]Conso.Egre.Neto REBAJOS'!F96</f>
        <v>0</v>
      </c>
      <c r="G96" s="181">
        <f>+'[1]Conso.Egre.Neto AUMENTOS'!G96+'[1]Conso.Egre.Neto REBAJOS'!G96</f>
        <v>0</v>
      </c>
    </row>
    <row r="97" spans="2:7" hidden="1" x14ac:dyDescent="0.25">
      <c r="B97" s="181" t="s">
        <v>425</v>
      </c>
      <c r="C97" s="181" t="s">
        <v>426</v>
      </c>
      <c r="D97" s="181">
        <f>+'[1]Conso.Egre.Neto AUMENTOS'!D97+'[1]Conso.Egre.Neto REBAJOS'!D97</f>
        <v>10068660</v>
      </c>
      <c r="E97" s="181">
        <f>+'[1]Conso.Egre.Neto AUMENTOS'!E97+'[1]Conso.Egre.Neto REBAJOS'!E97</f>
        <v>0</v>
      </c>
      <c r="F97" s="181">
        <f>+'[1]Conso.Egre.Neto AUMENTOS'!F97+'[1]Conso.Egre.Neto REBAJOS'!F97</f>
        <v>10068660</v>
      </c>
      <c r="G97" s="181">
        <f>+'[1]Conso.Egre.Neto AUMENTOS'!G97+'[1]Conso.Egre.Neto REBAJOS'!G97</f>
        <v>0</v>
      </c>
    </row>
    <row r="98" spans="2:7" hidden="1" x14ac:dyDescent="0.25">
      <c r="B98" s="181" t="s">
        <v>427</v>
      </c>
      <c r="C98" s="181" t="s">
        <v>428</v>
      </c>
      <c r="D98" s="181">
        <f>+'[1]Conso.Egre.Neto AUMENTOS'!D98+'[1]Conso.Egre.Neto REBAJOS'!D98</f>
        <v>0</v>
      </c>
      <c r="E98" s="181">
        <f>+'[1]Conso.Egre.Neto AUMENTOS'!E98+'[1]Conso.Egre.Neto REBAJOS'!E98</f>
        <v>0</v>
      </c>
      <c r="F98" s="181">
        <f>+'[1]Conso.Egre.Neto AUMENTOS'!F98+'[1]Conso.Egre.Neto REBAJOS'!F98</f>
        <v>0</v>
      </c>
      <c r="G98" s="181">
        <f>+'[1]Conso.Egre.Neto AUMENTOS'!G98+'[1]Conso.Egre.Neto REBAJOS'!G98</f>
        <v>0</v>
      </c>
    </row>
    <row r="99" spans="2:7" hidden="1" x14ac:dyDescent="0.25">
      <c r="B99" s="181"/>
      <c r="C99" s="181"/>
      <c r="D99" s="181"/>
      <c r="E99" s="181"/>
      <c r="F99" s="181"/>
      <c r="G99" s="181"/>
    </row>
    <row r="100" spans="2:7" hidden="1" x14ac:dyDescent="0.25">
      <c r="B100" s="180" t="s">
        <v>429</v>
      </c>
      <c r="C100" s="180" t="s">
        <v>430</v>
      </c>
      <c r="D100" s="180">
        <f>+'[1]Conso.Egre.Neto AUMENTOS'!D100+'[1]Conso.Egre.Neto REBAJOS'!D100</f>
        <v>5774118.2400000002</v>
      </c>
      <c r="E100" s="180">
        <f>+'[1]Conso.Egre.Neto AUMENTOS'!E100+'[1]Conso.Egre.Neto REBAJOS'!E100</f>
        <v>5774118.2400000002</v>
      </c>
      <c r="F100" s="180">
        <f>+'[1]Conso.Egre.Neto AUMENTOS'!F100+'[1]Conso.Egre.Neto REBAJOS'!F100</f>
        <v>0</v>
      </c>
      <c r="G100" s="180">
        <f>+'[1]Conso.Egre.Neto AUMENTOS'!G100+'[1]Conso.Egre.Neto REBAJOS'!G100</f>
        <v>0</v>
      </c>
    </row>
    <row r="101" spans="2:7" ht="12.75" hidden="1" customHeight="1" x14ac:dyDescent="0.25">
      <c r="B101" s="181" t="s">
        <v>431</v>
      </c>
      <c r="C101" s="181" t="s">
        <v>432</v>
      </c>
      <c r="D101" s="181">
        <f>+'[1]Conso.Egre.Neto AUMENTOS'!D101+'[1]Conso.Egre.Neto REBAJOS'!D101</f>
        <v>0</v>
      </c>
      <c r="E101" s="181">
        <f>+'[1]Conso.Egre.Neto AUMENTOS'!E101+'[1]Conso.Egre.Neto REBAJOS'!E101</f>
        <v>0</v>
      </c>
      <c r="F101" s="181">
        <f>+'[1]Conso.Egre.Neto AUMENTOS'!F101+'[1]Conso.Egre.Neto REBAJOS'!F101</f>
        <v>0</v>
      </c>
      <c r="G101" s="181">
        <f>+'[1]Conso.Egre.Neto AUMENTOS'!G101+'[1]Conso.Egre.Neto REBAJOS'!G101</f>
        <v>0</v>
      </c>
    </row>
    <row r="102" spans="2:7" hidden="1" x14ac:dyDescent="0.25">
      <c r="B102" s="181" t="s">
        <v>433</v>
      </c>
      <c r="C102" s="181" t="s">
        <v>434</v>
      </c>
      <c r="D102" s="181">
        <f>+'[1]Conso.Egre.Neto AUMENTOS'!D102+'[1]Conso.Egre.Neto REBAJOS'!D102</f>
        <v>5774118.2400000002</v>
      </c>
      <c r="E102" s="181">
        <f>+'[1]Conso.Egre.Neto AUMENTOS'!E102+'[1]Conso.Egre.Neto REBAJOS'!E102</f>
        <v>5774118.2400000002</v>
      </c>
      <c r="F102" s="181">
        <f>+'[1]Conso.Egre.Neto AUMENTOS'!F102+'[1]Conso.Egre.Neto REBAJOS'!F102</f>
        <v>0</v>
      </c>
      <c r="G102" s="181">
        <f>+'[1]Conso.Egre.Neto AUMENTOS'!G102+'[1]Conso.Egre.Neto REBAJOS'!G102</f>
        <v>0</v>
      </c>
    </row>
    <row r="103" spans="2:7" hidden="1" x14ac:dyDescent="0.25">
      <c r="B103" s="181"/>
      <c r="C103" s="181"/>
      <c r="D103" s="181"/>
      <c r="E103" s="181"/>
      <c r="F103" s="181"/>
      <c r="G103" s="181"/>
    </row>
    <row r="104" spans="2:7" hidden="1" x14ac:dyDescent="0.25">
      <c r="B104" s="180" t="s">
        <v>247</v>
      </c>
      <c r="C104" s="180" t="s">
        <v>435</v>
      </c>
      <c r="D104" s="180">
        <f>+'[1]Conso.Egre.Neto AUMENTOS'!D104+'[1]Conso.Egre.Neto REBAJOS'!D104</f>
        <v>639500970.35000002</v>
      </c>
      <c r="E104" s="180">
        <f>+'[1]Conso.Egre.Neto AUMENTOS'!E104+'[1]Conso.Egre.Neto REBAJOS'!E104</f>
        <v>622761395.00999999</v>
      </c>
      <c r="F104" s="180">
        <f>+'[1]Conso.Egre.Neto AUMENTOS'!F104+'[1]Conso.Egre.Neto REBAJOS'!F104</f>
        <v>16713227.450000001</v>
      </c>
      <c r="G104" s="180">
        <f>+'[1]Conso.Egre.Neto AUMENTOS'!G104+'[1]Conso.Egre.Neto REBAJOS'!G104</f>
        <v>26347.89</v>
      </c>
    </row>
    <row r="105" spans="2:7" hidden="1" x14ac:dyDescent="0.25">
      <c r="B105" s="180" t="s">
        <v>436</v>
      </c>
      <c r="C105" s="180" t="s">
        <v>437</v>
      </c>
      <c r="D105" s="180">
        <f>+'[1]Conso.Egre.Neto AUMENTOS'!D105+'[1]Conso.Egre.Neto REBAJOS'!D105</f>
        <v>14123004.190000001</v>
      </c>
      <c r="E105" s="180">
        <f>+'[1]Conso.Egre.Neto AUMENTOS'!E105+'[1]Conso.Egre.Neto REBAJOS'!E105</f>
        <v>14123004.190000001</v>
      </c>
      <c r="F105" s="180">
        <f>+'[1]Conso.Egre.Neto AUMENTOS'!F105+'[1]Conso.Egre.Neto REBAJOS'!F105</f>
        <v>0</v>
      </c>
      <c r="G105" s="180">
        <f>+'[1]Conso.Egre.Neto AUMENTOS'!G105+'[1]Conso.Egre.Neto REBAJOS'!G105</f>
        <v>0</v>
      </c>
    </row>
    <row r="106" spans="2:7" hidden="1" x14ac:dyDescent="0.25">
      <c r="B106" s="181" t="s">
        <v>438</v>
      </c>
      <c r="C106" s="181" t="s">
        <v>439</v>
      </c>
      <c r="D106" s="181">
        <f>+'[1]Conso.Egre.Neto AUMENTOS'!D106+'[1]Conso.Egre.Neto REBAJOS'!D106</f>
        <v>140661.79999999999</v>
      </c>
      <c r="E106" s="181">
        <f>+'[1]Conso.Egre.Neto AUMENTOS'!E106+'[1]Conso.Egre.Neto REBAJOS'!E106</f>
        <v>140661.79999999999</v>
      </c>
      <c r="F106" s="181">
        <f>+'[1]Conso.Egre.Neto AUMENTOS'!F106+'[1]Conso.Egre.Neto REBAJOS'!F106</f>
        <v>0</v>
      </c>
      <c r="G106" s="181">
        <f>+'[1]Conso.Egre.Neto AUMENTOS'!G106+'[1]Conso.Egre.Neto REBAJOS'!G106</f>
        <v>0</v>
      </c>
    </row>
    <row r="107" spans="2:7" hidden="1" x14ac:dyDescent="0.25">
      <c r="B107" s="181" t="s">
        <v>440</v>
      </c>
      <c r="C107" s="181" t="s">
        <v>441</v>
      </c>
      <c r="D107" s="181">
        <f>+'[1]Conso.Egre.Neto AUMENTOS'!D107+'[1]Conso.Egre.Neto REBAJOS'!D107</f>
        <v>295990.24</v>
      </c>
      <c r="E107" s="181">
        <f>+'[1]Conso.Egre.Neto AUMENTOS'!E107+'[1]Conso.Egre.Neto REBAJOS'!E107</f>
        <v>295990.24</v>
      </c>
      <c r="F107" s="181">
        <f>+'[1]Conso.Egre.Neto AUMENTOS'!F107+'[1]Conso.Egre.Neto REBAJOS'!F107</f>
        <v>0</v>
      </c>
      <c r="G107" s="181">
        <f>+'[1]Conso.Egre.Neto AUMENTOS'!G107+'[1]Conso.Egre.Neto REBAJOS'!G107</f>
        <v>0</v>
      </c>
    </row>
    <row r="108" spans="2:7" hidden="1" x14ac:dyDescent="0.25">
      <c r="B108" s="181" t="s">
        <v>442</v>
      </c>
      <c r="C108" s="181" t="s">
        <v>443</v>
      </c>
      <c r="D108" s="181">
        <f>+'[1]Conso.Egre.Neto AUMENTOS'!D108+'[1]Conso.Egre.Neto REBAJOS'!D108</f>
        <v>0</v>
      </c>
      <c r="E108" s="181">
        <f>+'[1]Conso.Egre.Neto AUMENTOS'!E108+'[1]Conso.Egre.Neto REBAJOS'!E108</f>
        <v>0</v>
      </c>
      <c r="F108" s="181">
        <f>+'[1]Conso.Egre.Neto AUMENTOS'!F108+'[1]Conso.Egre.Neto REBAJOS'!F108</f>
        <v>0</v>
      </c>
      <c r="G108" s="181">
        <f>+'[1]Conso.Egre.Neto AUMENTOS'!G108+'[1]Conso.Egre.Neto REBAJOS'!G108</f>
        <v>0</v>
      </c>
    </row>
    <row r="109" spans="2:7" hidden="1" x14ac:dyDescent="0.25">
      <c r="B109" s="181" t="s">
        <v>444</v>
      </c>
      <c r="C109" s="181" t="s">
        <v>445</v>
      </c>
      <c r="D109" s="181">
        <f>+'[1]Conso.Egre.Neto AUMENTOS'!D109+'[1]Conso.Egre.Neto REBAJOS'!D109</f>
        <v>862248.35000000009</v>
      </c>
      <c r="E109" s="181">
        <f>+'[1]Conso.Egre.Neto AUMENTOS'!E109+'[1]Conso.Egre.Neto REBAJOS'!E109</f>
        <v>862248.35000000009</v>
      </c>
      <c r="F109" s="181">
        <f>+'[1]Conso.Egre.Neto AUMENTOS'!F109+'[1]Conso.Egre.Neto REBAJOS'!F109</f>
        <v>0</v>
      </c>
      <c r="G109" s="181">
        <f>+'[1]Conso.Egre.Neto AUMENTOS'!G109+'[1]Conso.Egre.Neto REBAJOS'!G109</f>
        <v>0</v>
      </c>
    </row>
    <row r="110" spans="2:7" hidden="1" x14ac:dyDescent="0.25">
      <c r="B110" s="181" t="s">
        <v>446</v>
      </c>
      <c r="C110" s="181" t="s">
        <v>447</v>
      </c>
      <c r="D110" s="181">
        <f>+'[1]Conso.Egre.Neto AUMENTOS'!D110+'[1]Conso.Egre.Neto REBAJOS'!D110</f>
        <v>12824103.800000001</v>
      </c>
      <c r="E110" s="181">
        <f>+'[1]Conso.Egre.Neto AUMENTOS'!E110+'[1]Conso.Egre.Neto REBAJOS'!E110</f>
        <v>12824103.800000001</v>
      </c>
      <c r="F110" s="181">
        <f>+'[1]Conso.Egre.Neto AUMENTOS'!F110+'[1]Conso.Egre.Neto REBAJOS'!F110</f>
        <v>0</v>
      </c>
      <c r="G110" s="181">
        <f>+'[1]Conso.Egre.Neto AUMENTOS'!G110+'[1]Conso.Egre.Neto REBAJOS'!G110</f>
        <v>0</v>
      </c>
    </row>
    <row r="111" spans="2:7" hidden="1" x14ac:dyDescent="0.25">
      <c r="B111" s="181"/>
      <c r="C111" s="181"/>
      <c r="D111" s="181"/>
      <c r="E111" s="181"/>
      <c r="F111" s="181"/>
      <c r="G111" s="181"/>
    </row>
    <row r="112" spans="2:7" hidden="1" x14ac:dyDescent="0.25">
      <c r="B112" s="180" t="s">
        <v>448</v>
      </c>
      <c r="C112" s="180" t="s">
        <v>449</v>
      </c>
      <c r="D112" s="180">
        <f>+'[1]Conso.Egre.Neto AUMENTOS'!D112+'[1]Conso.Egre.Neto REBAJOS'!D112</f>
        <v>600000</v>
      </c>
      <c r="E112" s="180">
        <f>+'[1]Conso.Egre.Neto AUMENTOS'!E112+'[1]Conso.Egre.Neto REBAJOS'!E112</f>
        <v>600000</v>
      </c>
      <c r="F112" s="180">
        <f>+'[1]Conso.Egre.Neto AUMENTOS'!F112+'[1]Conso.Egre.Neto REBAJOS'!F112</f>
        <v>0</v>
      </c>
      <c r="G112" s="180">
        <f>+'[1]Conso.Egre.Neto AUMENTOS'!G112+'[1]Conso.Egre.Neto REBAJOS'!G112</f>
        <v>0</v>
      </c>
    </row>
    <row r="113" spans="2:7" hidden="1" x14ac:dyDescent="0.25">
      <c r="B113" s="181" t="s">
        <v>450</v>
      </c>
      <c r="C113" s="181" t="s">
        <v>451</v>
      </c>
      <c r="D113" s="181">
        <f>+'[1]Conso.Egre.Neto AUMENTOS'!D113+'[1]Conso.Egre.Neto REBAJOS'!D113</f>
        <v>100000</v>
      </c>
      <c r="E113" s="181">
        <f>+'[1]Conso.Egre.Neto AUMENTOS'!E113+'[1]Conso.Egre.Neto REBAJOS'!E113</f>
        <v>100000</v>
      </c>
      <c r="F113" s="181">
        <f>+'[1]Conso.Egre.Neto AUMENTOS'!F113+'[1]Conso.Egre.Neto REBAJOS'!F113</f>
        <v>0</v>
      </c>
      <c r="G113" s="181">
        <f>+'[1]Conso.Egre.Neto AUMENTOS'!G113+'[1]Conso.Egre.Neto REBAJOS'!G113</f>
        <v>0</v>
      </c>
    </row>
    <row r="114" spans="2:7" hidden="1" x14ac:dyDescent="0.25">
      <c r="B114" s="181" t="s">
        <v>452</v>
      </c>
      <c r="C114" s="181" t="s">
        <v>453</v>
      </c>
      <c r="D114" s="181">
        <f>+'[1]Conso.Egre.Neto AUMENTOS'!D114+'[1]Conso.Egre.Neto REBAJOS'!D114</f>
        <v>0</v>
      </c>
      <c r="E114" s="181">
        <f>+'[1]Conso.Egre.Neto AUMENTOS'!E114+'[1]Conso.Egre.Neto REBAJOS'!E114</f>
        <v>0</v>
      </c>
      <c r="F114" s="181">
        <f>+'[1]Conso.Egre.Neto AUMENTOS'!F114+'[1]Conso.Egre.Neto REBAJOS'!F114</f>
        <v>0</v>
      </c>
      <c r="G114" s="181">
        <f>+'[1]Conso.Egre.Neto AUMENTOS'!G114+'[1]Conso.Egre.Neto REBAJOS'!G114</f>
        <v>0</v>
      </c>
    </row>
    <row r="115" spans="2:7" hidden="1" x14ac:dyDescent="0.25">
      <c r="B115" s="181" t="s">
        <v>454</v>
      </c>
      <c r="C115" s="181" t="s">
        <v>455</v>
      </c>
      <c r="D115" s="181">
        <f>+'[1]Conso.Egre.Neto AUMENTOS'!D115+'[1]Conso.Egre.Neto REBAJOS'!D115</f>
        <v>0</v>
      </c>
      <c r="E115" s="181">
        <f>+'[1]Conso.Egre.Neto AUMENTOS'!E115+'[1]Conso.Egre.Neto REBAJOS'!E115</f>
        <v>0</v>
      </c>
      <c r="F115" s="181">
        <f>+'[1]Conso.Egre.Neto AUMENTOS'!F115+'[1]Conso.Egre.Neto REBAJOS'!F115</f>
        <v>0</v>
      </c>
      <c r="G115" s="181">
        <f>+'[1]Conso.Egre.Neto AUMENTOS'!G115+'[1]Conso.Egre.Neto REBAJOS'!G115</f>
        <v>0</v>
      </c>
    </row>
    <row r="116" spans="2:7" ht="12.75" hidden="1" customHeight="1" x14ac:dyDescent="0.25">
      <c r="B116" s="181" t="s">
        <v>456</v>
      </c>
      <c r="C116" s="181" t="s">
        <v>457</v>
      </c>
      <c r="D116" s="181">
        <f>+'[1]Conso.Egre.Neto AUMENTOS'!D116+'[1]Conso.Egre.Neto REBAJOS'!D116</f>
        <v>500000</v>
      </c>
      <c r="E116" s="181">
        <f>+'[1]Conso.Egre.Neto AUMENTOS'!E116+'[1]Conso.Egre.Neto REBAJOS'!E116</f>
        <v>500000</v>
      </c>
      <c r="F116" s="181">
        <f>+'[1]Conso.Egre.Neto AUMENTOS'!F116+'[1]Conso.Egre.Neto REBAJOS'!F116</f>
        <v>0</v>
      </c>
      <c r="G116" s="181">
        <f>+'[1]Conso.Egre.Neto AUMENTOS'!G116+'[1]Conso.Egre.Neto REBAJOS'!G116</f>
        <v>0</v>
      </c>
    </row>
    <row r="117" spans="2:7" ht="12.75" hidden="1" customHeight="1" x14ac:dyDescent="0.25">
      <c r="B117" s="181"/>
      <c r="C117" s="181"/>
      <c r="D117" s="181"/>
      <c r="E117" s="181"/>
      <c r="F117" s="181"/>
      <c r="G117" s="181"/>
    </row>
    <row r="118" spans="2:7" hidden="1" x14ac:dyDescent="0.25">
      <c r="B118" s="180" t="s">
        <v>458</v>
      </c>
      <c r="C118" s="180" t="s">
        <v>459</v>
      </c>
      <c r="D118" s="180">
        <f>+'[1]Conso.Egre.Neto AUMENTOS'!D118+'[1]Conso.Egre.Neto REBAJOS'!D118</f>
        <v>38359472.350000001</v>
      </c>
      <c r="E118" s="180">
        <f>+'[1]Conso.Egre.Neto AUMENTOS'!E118+'[1]Conso.Egre.Neto REBAJOS'!E118</f>
        <v>38359472.350000001</v>
      </c>
      <c r="F118" s="180">
        <f>+'[1]Conso.Egre.Neto AUMENTOS'!F118+'[1]Conso.Egre.Neto REBAJOS'!F118</f>
        <v>0</v>
      </c>
      <c r="G118" s="180">
        <f>+'[1]Conso.Egre.Neto AUMENTOS'!G118+'[1]Conso.Egre.Neto REBAJOS'!G118</f>
        <v>0</v>
      </c>
    </row>
    <row r="119" spans="2:7" hidden="1" x14ac:dyDescent="0.25">
      <c r="B119" s="181" t="s">
        <v>460</v>
      </c>
      <c r="C119" s="181" t="s">
        <v>461</v>
      </c>
      <c r="D119" s="181">
        <f>+'[1]Conso.Egre.Neto AUMENTOS'!D119+'[1]Conso.Egre.Neto REBAJOS'!D119</f>
        <v>5030746.4000000004</v>
      </c>
      <c r="E119" s="181">
        <f>+'[1]Conso.Egre.Neto AUMENTOS'!E119+'[1]Conso.Egre.Neto REBAJOS'!E119</f>
        <v>5030746.4000000004</v>
      </c>
      <c r="F119" s="181">
        <f>+'[1]Conso.Egre.Neto AUMENTOS'!F119+'[1]Conso.Egre.Neto REBAJOS'!F119</f>
        <v>0</v>
      </c>
      <c r="G119" s="181">
        <f>+'[1]Conso.Egre.Neto AUMENTOS'!G119+'[1]Conso.Egre.Neto REBAJOS'!G119</f>
        <v>0</v>
      </c>
    </row>
    <row r="120" spans="2:7" hidden="1" x14ac:dyDescent="0.25">
      <c r="B120" s="181" t="s">
        <v>462</v>
      </c>
      <c r="C120" s="181" t="s">
        <v>463</v>
      </c>
      <c r="D120" s="181">
        <f>+'[1]Conso.Egre.Neto AUMENTOS'!D120+'[1]Conso.Egre.Neto REBAJOS'!D120</f>
        <v>0</v>
      </c>
      <c r="E120" s="181">
        <f>+'[1]Conso.Egre.Neto AUMENTOS'!E120+'[1]Conso.Egre.Neto REBAJOS'!E120</f>
        <v>0</v>
      </c>
      <c r="F120" s="181">
        <f>+'[1]Conso.Egre.Neto AUMENTOS'!F120+'[1]Conso.Egre.Neto REBAJOS'!F120</f>
        <v>0</v>
      </c>
      <c r="G120" s="181">
        <f>+'[1]Conso.Egre.Neto AUMENTOS'!G120+'[1]Conso.Egre.Neto REBAJOS'!G120</f>
        <v>0</v>
      </c>
    </row>
    <row r="121" spans="2:7" hidden="1" x14ac:dyDescent="0.25">
      <c r="B121" s="181" t="s">
        <v>464</v>
      </c>
      <c r="C121" s="181" t="s">
        <v>465</v>
      </c>
      <c r="D121" s="181">
        <f>+'[1]Conso.Egre.Neto AUMENTOS'!D121+'[1]Conso.Egre.Neto REBAJOS'!D121</f>
        <v>27618.38</v>
      </c>
      <c r="E121" s="181">
        <f>+'[1]Conso.Egre.Neto AUMENTOS'!E121+'[1]Conso.Egre.Neto REBAJOS'!E121</f>
        <v>27618.38</v>
      </c>
      <c r="F121" s="181">
        <f>+'[1]Conso.Egre.Neto AUMENTOS'!F121+'[1]Conso.Egre.Neto REBAJOS'!F121</f>
        <v>0</v>
      </c>
      <c r="G121" s="181">
        <f>+'[1]Conso.Egre.Neto AUMENTOS'!G121+'[1]Conso.Egre.Neto REBAJOS'!G121</f>
        <v>0</v>
      </c>
    </row>
    <row r="122" spans="2:7" hidden="1" x14ac:dyDescent="0.25">
      <c r="B122" s="181" t="s">
        <v>466</v>
      </c>
      <c r="C122" s="181" t="s">
        <v>467</v>
      </c>
      <c r="D122" s="181">
        <f>+'[1]Conso.Egre.Neto AUMENTOS'!D122+'[1]Conso.Egre.Neto REBAJOS'!D122</f>
        <v>5000000</v>
      </c>
      <c r="E122" s="181">
        <f>+'[1]Conso.Egre.Neto AUMENTOS'!E122+'[1]Conso.Egre.Neto REBAJOS'!E122</f>
        <v>5000000</v>
      </c>
      <c r="F122" s="181">
        <f>+'[1]Conso.Egre.Neto AUMENTOS'!F122+'[1]Conso.Egre.Neto REBAJOS'!F122</f>
        <v>0</v>
      </c>
      <c r="G122" s="181">
        <f>+'[1]Conso.Egre.Neto AUMENTOS'!G122+'[1]Conso.Egre.Neto REBAJOS'!G122</f>
        <v>0</v>
      </c>
    </row>
    <row r="123" spans="2:7" hidden="1" x14ac:dyDescent="0.25">
      <c r="B123" s="181" t="s">
        <v>468</v>
      </c>
      <c r="C123" s="181" t="s">
        <v>469</v>
      </c>
      <c r="D123" s="181">
        <f>+'[1]Conso.Egre.Neto AUMENTOS'!D123+'[1]Conso.Egre.Neto REBAJOS'!D123</f>
        <v>2781707.57</v>
      </c>
      <c r="E123" s="181">
        <f>+'[1]Conso.Egre.Neto AUMENTOS'!E123+'[1]Conso.Egre.Neto REBAJOS'!E123</f>
        <v>2781707.57</v>
      </c>
      <c r="F123" s="181">
        <f>+'[1]Conso.Egre.Neto AUMENTOS'!F123+'[1]Conso.Egre.Neto REBAJOS'!F123</f>
        <v>0</v>
      </c>
      <c r="G123" s="181">
        <f>+'[1]Conso.Egre.Neto AUMENTOS'!G123+'[1]Conso.Egre.Neto REBAJOS'!G123</f>
        <v>0</v>
      </c>
    </row>
    <row r="124" spans="2:7" hidden="1" x14ac:dyDescent="0.25">
      <c r="B124" s="181" t="s">
        <v>470</v>
      </c>
      <c r="C124" s="181" t="s">
        <v>471</v>
      </c>
      <c r="D124" s="181">
        <f>+'[1]Conso.Egre.Neto AUMENTOS'!D124+'[1]Conso.Egre.Neto REBAJOS'!D124</f>
        <v>500000</v>
      </c>
      <c r="E124" s="181">
        <f>+'[1]Conso.Egre.Neto AUMENTOS'!E124+'[1]Conso.Egre.Neto REBAJOS'!E124</f>
        <v>500000</v>
      </c>
      <c r="F124" s="181">
        <f>+'[1]Conso.Egre.Neto AUMENTOS'!F124+'[1]Conso.Egre.Neto REBAJOS'!F124</f>
        <v>0</v>
      </c>
      <c r="G124" s="181">
        <f>+'[1]Conso.Egre.Neto AUMENTOS'!G124+'[1]Conso.Egre.Neto REBAJOS'!G124</f>
        <v>0</v>
      </c>
    </row>
    <row r="125" spans="2:7" hidden="1" x14ac:dyDescent="0.25">
      <c r="B125" s="181" t="s">
        <v>472</v>
      </c>
      <c r="C125" s="181" t="s">
        <v>473</v>
      </c>
      <c r="D125" s="181">
        <f>+'[1]Conso.Egre.Neto AUMENTOS'!D125+'[1]Conso.Egre.Neto REBAJOS'!D125</f>
        <v>25019400</v>
      </c>
      <c r="E125" s="181">
        <f>+'[1]Conso.Egre.Neto AUMENTOS'!E125+'[1]Conso.Egre.Neto REBAJOS'!E125</f>
        <v>25019400</v>
      </c>
      <c r="F125" s="181">
        <f>+'[1]Conso.Egre.Neto AUMENTOS'!F125+'[1]Conso.Egre.Neto REBAJOS'!F125</f>
        <v>0</v>
      </c>
      <c r="G125" s="181">
        <f>+'[1]Conso.Egre.Neto AUMENTOS'!G125+'[1]Conso.Egre.Neto REBAJOS'!G125</f>
        <v>0</v>
      </c>
    </row>
    <row r="126" spans="2:7" hidden="1" x14ac:dyDescent="0.25">
      <c r="B126" s="181"/>
      <c r="C126" s="181"/>
      <c r="D126" s="181"/>
      <c r="E126" s="181"/>
      <c r="F126" s="181"/>
      <c r="G126" s="181"/>
    </row>
    <row r="127" spans="2:7" hidden="1" x14ac:dyDescent="0.25">
      <c r="B127" s="180" t="s">
        <v>474</v>
      </c>
      <c r="C127" s="180" t="s">
        <v>475</v>
      </c>
      <c r="D127" s="180">
        <f>+'[1]Conso.Egre.Neto AUMENTOS'!D127+'[1]Conso.Egre.Neto REBAJOS'!D127</f>
        <v>506770865.65999997</v>
      </c>
      <c r="E127" s="180">
        <f>+'[1]Conso.Egre.Neto AUMENTOS'!E127+'[1]Conso.Egre.Neto REBAJOS'!E127</f>
        <v>505242776.88999999</v>
      </c>
      <c r="F127" s="180">
        <f>+'[1]Conso.Egre.Neto AUMENTOS'!F127+'[1]Conso.Egre.Neto REBAJOS'!F127</f>
        <v>1528088.77</v>
      </c>
      <c r="G127" s="180">
        <f>+'[1]Conso.Egre.Neto AUMENTOS'!G127+'[1]Conso.Egre.Neto REBAJOS'!G127</f>
        <v>0</v>
      </c>
    </row>
    <row r="128" spans="2:7" hidden="1" x14ac:dyDescent="0.25">
      <c r="B128" s="181" t="s">
        <v>476</v>
      </c>
      <c r="C128" s="181" t="s">
        <v>477</v>
      </c>
      <c r="D128" s="181">
        <f>+'[1]Conso.Egre.Neto AUMENTOS'!D128+'[1]Conso.Egre.Neto REBAJOS'!D128</f>
        <v>303564865.69</v>
      </c>
      <c r="E128" s="181">
        <f>+'[1]Conso.Egre.Neto AUMENTOS'!E128+'[1]Conso.Egre.Neto REBAJOS'!E128</f>
        <v>302302079.33999997</v>
      </c>
      <c r="F128" s="181">
        <f>+'[1]Conso.Egre.Neto AUMENTOS'!F128+'[1]Conso.Egre.Neto REBAJOS'!F128</f>
        <v>1262786.3500000001</v>
      </c>
      <c r="G128" s="181">
        <f>+'[1]Conso.Egre.Neto AUMENTOS'!G128+'[1]Conso.Egre.Neto REBAJOS'!G128</f>
        <v>0</v>
      </c>
    </row>
    <row r="129" spans="2:8" hidden="1" x14ac:dyDescent="0.25">
      <c r="B129" s="181" t="s">
        <v>478</v>
      </c>
      <c r="C129" s="181" t="s">
        <v>479</v>
      </c>
      <c r="D129" s="181">
        <f>+'[1]Conso.Egre.Neto AUMENTOS'!D129+'[1]Conso.Egre.Neto REBAJOS'!D129</f>
        <v>203205999.97</v>
      </c>
      <c r="E129" s="181">
        <f>+'[1]Conso.Egre.Neto AUMENTOS'!E129+'[1]Conso.Egre.Neto REBAJOS'!E129</f>
        <v>202940697.55000001</v>
      </c>
      <c r="F129" s="181">
        <f>+'[1]Conso.Egre.Neto AUMENTOS'!F129+'[1]Conso.Egre.Neto REBAJOS'!F129</f>
        <v>265302.42</v>
      </c>
      <c r="G129" s="181">
        <f>+'[1]Conso.Egre.Neto AUMENTOS'!G129+'[1]Conso.Egre.Neto REBAJOS'!G129</f>
        <v>0</v>
      </c>
      <c r="H129" s="170">
        <f>+G129-37196271</f>
        <v>-37196271</v>
      </c>
    </row>
    <row r="130" spans="2:8" hidden="1" x14ac:dyDescent="0.25">
      <c r="B130" s="181"/>
      <c r="C130" s="181"/>
      <c r="D130" s="181"/>
      <c r="E130" s="181"/>
      <c r="F130" s="181"/>
      <c r="G130" s="181"/>
    </row>
    <row r="131" spans="2:8" hidden="1" x14ac:dyDescent="0.25">
      <c r="B131" s="182" t="s">
        <v>480</v>
      </c>
      <c r="C131" s="182" t="s">
        <v>481</v>
      </c>
      <c r="D131" s="180">
        <f>+'[1]Conso.Egre.Neto AUMENTOS'!D131+'[1]Conso.Egre.Neto REBAJOS'!D131</f>
        <v>0</v>
      </c>
      <c r="E131" s="180">
        <f>+'[1]Conso.Egre.Neto AUMENTOS'!E131+'[1]Conso.Egre.Neto REBAJOS'!E131</f>
        <v>0</v>
      </c>
      <c r="F131" s="180">
        <f>+'[1]Conso.Egre.Neto AUMENTOS'!F131+'[1]Conso.Egre.Neto REBAJOS'!F131</f>
        <v>0</v>
      </c>
      <c r="G131" s="180">
        <f>+'[1]Conso.Egre.Neto AUMENTOS'!G131+'[1]Conso.Egre.Neto REBAJOS'!G131</f>
        <v>0</v>
      </c>
    </row>
    <row r="132" spans="2:8" hidden="1" x14ac:dyDescent="0.25">
      <c r="B132" s="183" t="s">
        <v>482</v>
      </c>
      <c r="C132" s="183" t="s">
        <v>483</v>
      </c>
      <c r="D132" s="181">
        <f>+'[1]Conso.Egre.Neto AUMENTOS'!D132+'[1]Conso.Egre.Neto REBAJOS'!D132</f>
        <v>0</v>
      </c>
      <c r="E132" s="181">
        <f>+'[1]Conso.Egre.Neto AUMENTOS'!E132+'[1]Conso.Egre.Neto REBAJOS'!E132</f>
        <v>0</v>
      </c>
      <c r="F132" s="181">
        <f>+'[1]Conso.Egre.Neto AUMENTOS'!F132+'[1]Conso.Egre.Neto REBAJOS'!F132</f>
        <v>0</v>
      </c>
      <c r="G132" s="181">
        <f>+'[1]Conso.Egre.Neto AUMENTOS'!G132+'[1]Conso.Egre.Neto REBAJOS'!G132</f>
        <v>0</v>
      </c>
    </row>
    <row r="133" spans="2:8" hidden="1" x14ac:dyDescent="0.25">
      <c r="B133" s="183" t="s">
        <v>484</v>
      </c>
      <c r="C133" s="183" t="s">
        <v>485</v>
      </c>
      <c r="D133" s="181">
        <f>+'[1]Conso.Egre.Neto AUMENTOS'!D133+'[1]Conso.Egre.Neto REBAJOS'!D133</f>
        <v>0</v>
      </c>
      <c r="E133" s="181">
        <f>+'[1]Conso.Egre.Neto AUMENTOS'!E133+'[1]Conso.Egre.Neto REBAJOS'!E133</f>
        <v>0</v>
      </c>
      <c r="F133" s="181">
        <f>+'[1]Conso.Egre.Neto AUMENTOS'!F133+'[1]Conso.Egre.Neto REBAJOS'!F133</f>
        <v>0</v>
      </c>
      <c r="G133" s="181">
        <f>+'[1]Conso.Egre.Neto AUMENTOS'!G133+'[1]Conso.Egre.Neto REBAJOS'!G133</f>
        <v>0</v>
      </c>
    </row>
    <row r="134" spans="2:8" hidden="1" x14ac:dyDescent="0.25">
      <c r="B134" s="183" t="s">
        <v>486</v>
      </c>
      <c r="C134" s="183" t="s">
        <v>487</v>
      </c>
      <c r="D134" s="181">
        <f>+'[1]Conso.Egre.Neto AUMENTOS'!D134+'[1]Conso.Egre.Neto REBAJOS'!D134</f>
        <v>0</v>
      </c>
      <c r="E134" s="181">
        <f>+'[1]Conso.Egre.Neto AUMENTOS'!E134+'[1]Conso.Egre.Neto REBAJOS'!E134</f>
        <v>0</v>
      </c>
      <c r="F134" s="181">
        <f>+'[1]Conso.Egre.Neto AUMENTOS'!F134+'[1]Conso.Egre.Neto REBAJOS'!F134</f>
        <v>0</v>
      </c>
      <c r="G134" s="181">
        <f>+'[1]Conso.Egre.Neto AUMENTOS'!G134+'[1]Conso.Egre.Neto REBAJOS'!G134</f>
        <v>0</v>
      </c>
    </row>
    <row r="135" spans="2:8" ht="10.5" hidden="1" customHeight="1" x14ac:dyDescent="0.25">
      <c r="B135" s="181"/>
      <c r="C135" s="181"/>
      <c r="D135" s="181">
        <f>+'[1]Conso.Egre.Neto AUMENTOS'!D135+'[1]Conso.Egre.Neto REBAJOS'!D135</f>
        <v>0</v>
      </c>
      <c r="E135" s="181">
        <f>+'[1]Conso.Egre.Neto AUMENTOS'!E135+'[1]Conso.Egre.Neto REBAJOS'!E135</f>
        <v>0</v>
      </c>
      <c r="F135" s="181">
        <f>+'[1]Conso.Egre.Neto AUMENTOS'!F135+'[1]Conso.Egre.Neto REBAJOS'!F135</f>
        <v>0</v>
      </c>
      <c r="G135" s="181">
        <f>+'[1]Conso.Egre.Neto AUMENTOS'!G135+'[1]Conso.Egre.Neto REBAJOS'!G135</f>
        <v>0</v>
      </c>
    </row>
    <row r="136" spans="2:8" hidden="1" x14ac:dyDescent="0.25">
      <c r="B136" s="180" t="s">
        <v>488</v>
      </c>
      <c r="C136" s="180" t="s">
        <v>489</v>
      </c>
      <c r="D136" s="180">
        <f>+'[1]Conso.Egre.Neto AUMENTOS'!D136+'[1]Conso.Egre.Neto REBAJOS'!D136</f>
        <v>79647628.150000006</v>
      </c>
      <c r="E136" s="180">
        <f>+'[1]Conso.Egre.Neto AUMENTOS'!E136+'[1]Conso.Egre.Neto REBAJOS'!E136</f>
        <v>64436141.580000006</v>
      </c>
      <c r="F136" s="180">
        <f>+'[1]Conso.Egre.Neto AUMENTOS'!F136+'[1]Conso.Egre.Neto REBAJOS'!F136</f>
        <v>15185138.680000002</v>
      </c>
      <c r="G136" s="180">
        <f>+'[1]Conso.Egre.Neto AUMENTOS'!G136+'[1]Conso.Egre.Neto REBAJOS'!G136</f>
        <v>26347.89</v>
      </c>
    </row>
    <row r="137" spans="2:8" hidden="1" x14ac:dyDescent="0.25">
      <c r="B137" s="181" t="s">
        <v>490</v>
      </c>
      <c r="C137" s="181" t="s">
        <v>491</v>
      </c>
      <c r="D137" s="181">
        <f>+'[1]Conso.Egre.Neto AUMENTOS'!D137+'[1]Conso.Egre.Neto REBAJOS'!D137</f>
        <v>3427526.84</v>
      </c>
      <c r="E137" s="181">
        <f>+'[1]Conso.Egre.Neto AUMENTOS'!E137+'[1]Conso.Egre.Neto REBAJOS'!E137</f>
        <v>2901178.9499999997</v>
      </c>
      <c r="F137" s="181">
        <f>+'[1]Conso.Egre.Neto AUMENTOS'!F137+'[1]Conso.Egre.Neto REBAJOS'!F137</f>
        <v>500000</v>
      </c>
      <c r="G137" s="181">
        <f>+'[1]Conso.Egre.Neto AUMENTOS'!G137+'[1]Conso.Egre.Neto REBAJOS'!G137</f>
        <v>26347.89</v>
      </c>
    </row>
    <row r="138" spans="2:8" hidden="1" x14ac:dyDescent="0.25">
      <c r="B138" s="181" t="s">
        <v>492</v>
      </c>
      <c r="C138" s="181" t="s">
        <v>493</v>
      </c>
      <c r="D138" s="181">
        <f>+'[1]Conso.Egre.Neto AUMENTOS'!D138+'[1]Conso.Egre.Neto REBAJOS'!D138</f>
        <v>9161318.9299999997</v>
      </c>
      <c r="E138" s="181">
        <f>+'[1]Conso.Egre.Neto AUMENTOS'!E138+'[1]Conso.Egre.Neto REBAJOS'!E138</f>
        <v>9161318.9299999997</v>
      </c>
      <c r="F138" s="181">
        <f>+'[1]Conso.Egre.Neto AUMENTOS'!F138+'[1]Conso.Egre.Neto REBAJOS'!F138</f>
        <v>0</v>
      </c>
      <c r="G138" s="181">
        <f>+'[1]Conso.Egre.Neto AUMENTOS'!G138+'[1]Conso.Egre.Neto REBAJOS'!G138</f>
        <v>0</v>
      </c>
    </row>
    <row r="139" spans="2:8" hidden="1" x14ac:dyDescent="0.25">
      <c r="B139" s="181" t="s">
        <v>494</v>
      </c>
      <c r="C139" s="181" t="s">
        <v>495</v>
      </c>
      <c r="D139" s="181">
        <f>+'[1]Conso.Egre.Neto AUMENTOS'!D139+'[1]Conso.Egre.Neto REBAJOS'!D139</f>
        <v>553715.72</v>
      </c>
      <c r="E139" s="181">
        <f>+'[1]Conso.Egre.Neto AUMENTOS'!E139+'[1]Conso.Egre.Neto REBAJOS'!E139</f>
        <v>553715.72</v>
      </c>
      <c r="F139" s="181">
        <f>+'[1]Conso.Egre.Neto AUMENTOS'!F139+'[1]Conso.Egre.Neto REBAJOS'!F139</f>
        <v>0</v>
      </c>
      <c r="G139" s="181">
        <f>+'[1]Conso.Egre.Neto AUMENTOS'!G139+'[1]Conso.Egre.Neto REBAJOS'!G139</f>
        <v>0</v>
      </c>
    </row>
    <row r="140" spans="2:8" hidden="1" x14ac:dyDescent="0.25">
      <c r="B140" s="181" t="s">
        <v>496</v>
      </c>
      <c r="C140" s="181" t="s">
        <v>497</v>
      </c>
      <c r="D140" s="181">
        <f>+'[1]Conso.Egre.Neto AUMENTOS'!D140+'[1]Conso.Egre.Neto REBAJOS'!D140</f>
        <v>1432593.65</v>
      </c>
      <c r="E140" s="181">
        <f>+'[1]Conso.Egre.Neto AUMENTOS'!E140+'[1]Conso.Egre.Neto REBAJOS'!E140</f>
        <v>282593.65000000002</v>
      </c>
      <c r="F140" s="181">
        <f>+'[1]Conso.Egre.Neto AUMENTOS'!F140+'[1]Conso.Egre.Neto REBAJOS'!F140</f>
        <v>1150000</v>
      </c>
      <c r="G140" s="181">
        <f>+'[1]Conso.Egre.Neto AUMENTOS'!G140+'[1]Conso.Egre.Neto REBAJOS'!G140</f>
        <v>0</v>
      </c>
    </row>
    <row r="141" spans="2:8" hidden="1" x14ac:dyDescent="0.25">
      <c r="B141" s="181" t="s">
        <v>498</v>
      </c>
      <c r="C141" s="181" t="s">
        <v>499</v>
      </c>
      <c r="D141" s="181">
        <f>+'[1]Conso.Egre.Neto AUMENTOS'!D141+'[1]Conso.Egre.Neto REBAJOS'!D141</f>
        <v>607731.18999999994</v>
      </c>
      <c r="E141" s="181">
        <f>+'[1]Conso.Egre.Neto AUMENTOS'!E141+'[1]Conso.Egre.Neto REBAJOS'!E141</f>
        <v>607731.18999999994</v>
      </c>
      <c r="F141" s="181">
        <f>+'[1]Conso.Egre.Neto AUMENTOS'!F141+'[1]Conso.Egre.Neto REBAJOS'!F141</f>
        <v>0</v>
      </c>
      <c r="G141" s="181">
        <f>+'[1]Conso.Egre.Neto AUMENTOS'!G141+'[1]Conso.Egre.Neto REBAJOS'!G141</f>
        <v>0</v>
      </c>
    </row>
    <row r="142" spans="2:8" hidden="1" x14ac:dyDescent="0.25">
      <c r="B142" s="181" t="s">
        <v>500</v>
      </c>
      <c r="C142" s="181" t="s">
        <v>501</v>
      </c>
      <c r="D142" s="181">
        <f>+'[1]Conso.Egre.Neto AUMENTOS'!D142+'[1]Conso.Egre.Neto REBAJOS'!D142</f>
        <v>0</v>
      </c>
      <c r="E142" s="181">
        <f>+'[1]Conso.Egre.Neto AUMENTOS'!E142+'[1]Conso.Egre.Neto REBAJOS'!E142</f>
        <v>0</v>
      </c>
      <c r="F142" s="181">
        <f>+'[1]Conso.Egre.Neto AUMENTOS'!F142+'[1]Conso.Egre.Neto REBAJOS'!F142</f>
        <v>0</v>
      </c>
      <c r="G142" s="181">
        <f>+'[1]Conso.Egre.Neto AUMENTOS'!G142+'[1]Conso.Egre.Neto REBAJOS'!G142</f>
        <v>0</v>
      </c>
    </row>
    <row r="143" spans="2:8" hidden="1" x14ac:dyDescent="0.25">
      <c r="B143" s="181" t="s">
        <v>502</v>
      </c>
      <c r="C143" s="181" t="s">
        <v>503</v>
      </c>
      <c r="D143" s="181">
        <f>+'[1]Conso.Egre.Neto AUMENTOS'!D143+'[1]Conso.Egre.Neto REBAJOS'!D143</f>
        <v>0</v>
      </c>
      <c r="E143" s="181">
        <f>+'[1]Conso.Egre.Neto AUMENTOS'!E143+'[1]Conso.Egre.Neto REBAJOS'!E143</f>
        <v>0</v>
      </c>
      <c r="F143" s="181">
        <f>+'[1]Conso.Egre.Neto AUMENTOS'!F143+'[1]Conso.Egre.Neto REBAJOS'!F143</f>
        <v>0</v>
      </c>
      <c r="G143" s="181">
        <f>+'[1]Conso.Egre.Neto AUMENTOS'!G143+'[1]Conso.Egre.Neto REBAJOS'!G143</f>
        <v>0</v>
      </c>
    </row>
    <row r="144" spans="2:8" hidden="1" x14ac:dyDescent="0.25">
      <c r="B144" s="181" t="s">
        <v>504</v>
      </c>
      <c r="C144" s="181" t="s">
        <v>505</v>
      </c>
      <c r="D144" s="181">
        <f>+'[1]Conso.Egre.Neto AUMENTOS'!D144+'[1]Conso.Egre.Neto REBAJOS'!D144</f>
        <v>64464741.820000008</v>
      </c>
      <c r="E144" s="181">
        <f>+'[1]Conso.Egre.Neto AUMENTOS'!E144+'[1]Conso.Egre.Neto REBAJOS'!E144</f>
        <v>50929603.140000008</v>
      </c>
      <c r="F144" s="181">
        <f>+'[1]Conso.Egre.Neto AUMENTOS'!F144+'[1]Conso.Egre.Neto REBAJOS'!F144</f>
        <v>13535138.680000002</v>
      </c>
      <c r="G144" s="181">
        <f>+'[1]Conso.Egre.Neto AUMENTOS'!G144+'[1]Conso.Egre.Neto REBAJOS'!G144</f>
        <v>0</v>
      </c>
    </row>
    <row r="145" spans="2:12" ht="10.5" hidden="1" customHeight="1" x14ac:dyDescent="0.25">
      <c r="B145" s="181"/>
      <c r="C145" s="181"/>
      <c r="D145" s="181"/>
      <c r="E145" s="181"/>
      <c r="F145" s="181"/>
      <c r="G145" s="181"/>
    </row>
    <row r="146" spans="2:12" hidden="1" outlineLevel="1" x14ac:dyDescent="0.25">
      <c r="B146" s="180" t="s">
        <v>506</v>
      </c>
      <c r="C146" s="180" t="s">
        <v>507</v>
      </c>
      <c r="D146" s="180">
        <f>+'[1]Conso.Egre.Neto AUMENTOS'!D146+'[1]Conso.Egre.Neto REBAJOS'!D146</f>
        <v>0</v>
      </c>
      <c r="E146" s="180">
        <f>+'[1]Conso.Egre.Neto AUMENTOS'!E146+'[1]Conso.Egre.Neto REBAJOS'!E146</f>
        <v>0</v>
      </c>
      <c r="F146" s="180">
        <f>+'[1]Conso.Egre.Neto AUMENTOS'!F146+'[1]Conso.Egre.Neto REBAJOS'!F146</f>
        <v>0</v>
      </c>
      <c r="G146" s="180">
        <f>+'[1]Conso.Egre.Neto AUMENTOS'!G146+'[1]Conso.Egre.Neto REBAJOS'!G146</f>
        <v>0</v>
      </c>
    </row>
    <row r="147" spans="2:12" hidden="1" outlineLevel="1" x14ac:dyDescent="0.25">
      <c r="B147" s="180" t="s">
        <v>508</v>
      </c>
      <c r="C147" s="180" t="s">
        <v>509</v>
      </c>
      <c r="D147" s="180">
        <f>+'[1]Conso.Egre.Neto AUMENTOS'!D147+'[1]Conso.Egre.Neto REBAJOS'!D147</f>
        <v>0</v>
      </c>
      <c r="E147" s="180">
        <f>+'[1]Conso.Egre.Neto AUMENTOS'!E147+'[1]Conso.Egre.Neto REBAJOS'!E147</f>
        <v>0</v>
      </c>
      <c r="F147" s="180">
        <f>+'[1]Conso.Egre.Neto AUMENTOS'!F147+'[1]Conso.Egre.Neto REBAJOS'!F147</f>
        <v>0</v>
      </c>
      <c r="G147" s="180">
        <f>+'[1]Conso.Egre.Neto AUMENTOS'!G147+'[1]Conso.Egre.Neto REBAJOS'!G147</f>
        <v>0</v>
      </c>
    </row>
    <row r="148" spans="2:12" hidden="1" outlineLevel="1" x14ac:dyDescent="0.25">
      <c r="B148" s="181" t="s">
        <v>510</v>
      </c>
      <c r="C148" s="181" t="s">
        <v>511</v>
      </c>
      <c r="D148" s="180">
        <f>+'[1]Conso.Egre.Neto AUMENTOS'!D148+'[1]Conso.Egre.Neto REBAJOS'!D148</f>
        <v>0</v>
      </c>
      <c r="E148" s="180">
        <f>+'[1]Conso.Egre.Neto AUMENTOS'!E148+'[1]Conso.Egre.Neto REBAJOS'!E148</f>
        <v>0</v>
      </c>
      <c r="F148" s="180">
        <f>+'[1]Conso.Egre.Neto AUMENTOS'!F148+'[1]Conso.Egre.Neto REBAJOS'!F148</f>
        <v>0</v>
      </c>
      <c r="G148" s="180">
        <f>+'[1]Conso.Egre.Neto AUMENTOS'!G148+'[1]Conso.Egre.Neto REBAJOS'!G148</f>
        <v>0</v>
      </c>
    </row>
    <row r="149" spans="2:12" hidden="1" outlineLevel="1" x14ac:dyDescent="0.25">
      <c r="B149" s="181"/>
      <c r="C149" s="181"/>
      <c r="D149" s="180"/>
      <c r="E149" s="180"/>
      <c r="F149" s="180"/>
      <c r="G149" s="180"/>
    </row>
    <row r="150" spans="2:12" hidden="1" outlineLevel="1" x14ac:dyDescent="0.25">
      <c r="B150" s="180" t="s">
        <v>512</v>
      </c>
      <c r="C150" s="180" t="s">
        <v>513</v>
      </c>
      <c r="D150" s="180">
        <f>+'[1]Conso.Egre.Neto AUMENTOS'!D150+'[1]Conso.Egre.Neto REBAJOS'!D150</f>
        <v>0</v>
      </c>
      <c r="E150" s="180">
        <f>+'[1]Conso.Egre.Neto AUMENTOS'!E150+'[1]Conso.Egre.Neto REBAJOS'!E150</f>
        <v>0</v>
      </c>
      <c r="F150" s="180">
        <f>+'[1]Conso.Egre.Neto AUMENTOS'!F150+'[1]Conso.Egre.Neto REBAJOS'!F150</f>
        <v>0</v>
      </c>
      <c r="G150" s="180">
        <f>+'[1]Conso.Egre.Neto AUMENTOS'!G150+'[1]Conso.Egre.Neto REBAJOS'!G150</f>
        <v>0</v>
      </c>
    </row>
    <row r="151" spans="2:12" hidden="1" outlineLevel="1" x14ac:dyDescent="0.25">
      <c r="B151" s="181" t="s">
        <v>514</v>
      </c>
      <c r="C151" s="181" t="s">
        <v>515</v>
      </c>
      <c r="D151" s="181">
        <f>+'[1]Conso.Egre.Neto AUMENTOS'!D151+'[1]Conso.Egre.Neto REBAJOS'!D151</f>
        <v>0</v>
      </c>
      <c r="E151" s="181">
        <f>+'[1]Conso.Egre.Neto AUMENTOS'!E151+'[1]Conso.Egre.Neto REBAJOS'!E151</f>
        <v>0</v>
      </c>
      <c r="F151" s="181">
        <f>+'[1]Conso.Egre.Neto AUMENTOS'!F151+'[1]Conso.Egre.Neto REBAJOS'!F151</f>
        <v>0</v>
      </c>
      <c r="G151" s="181">
        <f>+'[1]Conso.Egre.Neto AUMENTOS'!G151+'[1]Conso.Egre.Neto REBAJOS'!G151</f>
        <v>0</v>
      </c>
    </row>
    <row r="152" spans="2:12" ht="10.5" hidden="1" customHeight="1" outlineLevel="1" x14ac:dyDescent="0.25">
      <c r="B152" s="181"/>
      <c r="C152" s="181"/>
      <c r="D152" s="181"/>
      <c r="E152" s="181"/>
      <c r="F152" s="181"/>
      <c r="G152" s="181"/>
    </row>
    <row r="153" spans="2:12" ht="12.75" hidden="1" customHeight="1" collapsed="1" x14ac:dyDescent="0.25">
      <c r="B153" s="180" t="s">
        <v>516</v>
      </c>
      <c r="C153" s="180" t="s">
        <v>517</v>
      </c>
      <c r="D153" s="180">
        <f>+'[1]Conso.Egre.Neto AUMENTOS'!D153+'[1]Conso.Egre.Neto REBAJOS'!D153</f>
        <v>0</v>
      </c>
      <c r="E153" s="180">
        <f>+'[1]Conso.Egre.Neto AUMENTOS'!E153+'[1]Conso.Egre.Neto REBAJOS'!E153</f>
        <v>0</v>
      </c>
      <c r="F153" s="180">
        <f>+'[1]Conso.Egre.Neto AUMENTOS'!F153+'[1]Conso.Egre.Neto REBAJOS'!F153</f>
        <v>0</v>
      </c>
      <c r="G153" s="180">
        <f>+'[1]Conso.Egre.Neto AUMENTOS'!G153+'[1]Conso.Egre.Neto REBAJOS'!G153</f>
        <v>0</v>
      </c>
    </row>
    <row r="154" spans="2:12" ht="12.75" hidden="1" customHeight="1" x14ac:dyDescent="0.25">
      <c r="B154" s="180" t="s">
        <v>518</v>
      </c>
      <c r="C154" s="180" t="s">
        <v>519</v>
      </c>
      <c r="D154" s="180">
        <f>+'[1]Conso.Egre.Neto AUMENTOS'!D154+'[1]Conso.Egre.Neto REBAJOS'!D154</f>
        <v>0</v>
      </c>
      <c r="E154" s="180">
        <f>+'[1]Conso.Egre.Neto AUMENTOS'!E154+'[1]Conso.Egre.Neto REBAJOS'!E154</f>
        <v>0</v>
      </c>
      <c r="F154" s="180">
        <f>+'[1]Conso.Egre.Neto AUMENTOS'!F154+'[1]Conso.Egre.Neto REBAJOS'!F154</f>
        <v>0</v>
      </c>
      <c r="G154" s="180">
        <f>+'[1]Conso.Egre.Neto AUMENTOS'!G154+'[1]Conso.Egre.Neto REBAJOS'!G154</f>
        <v>0</v>
      </c>
    </row>
    <row r="155" spans="2:12" ht="12.75" hidden="1" customHeight="1" x14ac:dyDescent="0.25">
      <c r="B155" s="181" t="s">
        <v>520</v>
      </c>
      <c r="C155" s="181" t="s">
        <v>521</v>
      </c>
      <c r="D155" s="181">
        <f>+'[1]Conso.Egre.Neto AUMENTOS'!D155+'[1]Conso.Egre.Neto REBAJOS'!D155</f>
        <v>0</v>
      </c>
      <c r="E155" s="181">
        <f>+'[1]Conso.Egre.Neto AUMENTOS'!E155+'[1]Conso.Egre.Neto REBAJOS'!E155</f>
        <v>0</v>
      </c>
      <c r="F155" s="181">
        <f>+'[1]Conso.Egre.Neto AUMENTOS'!F155+'[1]Conso.Egre.Neto REBAJOS'!F155</f>
        <v>0</v>
      </c>
      <c r="G155" s="181">
        <f>+'[1]Conso.Egre.Neto AUMENTOS'!G155+'[1]Conso.Egre.Neto REBAJOS'!G155</f>
        <v>0</v>
      </c>
    </row>
    <row r="156" spans="2:12" ht="10.5" hidden="1" customHeight="1" x14ac:dyDescent="0.25">
      <c r="B156" s="181"/>
      <c r="C156" s="181"/>
      <c r="D156" s="181"/>
      <c r="E156" s="181"/>
      <c r="F156" s="181"/>
      <c r="G156" s="181"/>
    </row>
    <row r="157" spans="2:12" hidden="1" x14ac:dyDescent="0.25">
      <c r="B157" s="180" t="s">
        <v>215</v>
      </c>
      <c r="C157" s="180" t="s">
        <v>150</v>
      </c>
      <c r="D157" s="180">
        <f>+'[1]Conso.Egre.Neto AUMENTOS'!D157+'[1]Conso.Egre.Neto REBAJOS'!D157</f>
        <v>-7317621034.4799995</v>
      </c>
      <c r="E157" s="180">
        <f>+'[1]Conso.Egre.Neto AUMENTOS'!E157+'[1]Conso.Egre.Neto REBAJOS'!E157</f>
        <v>-689454645.94000006</v>
      </c>
      <c r="F157" s="180">
        <f>+'[1]Conso.Egre.Neto AUMENTOS'!F157+'[1]Conso.Egre.Neto REBAJOS'!F157</f>
        <v>-4381301954.4299994</v>
      </c>
      <c r="G157" s="180">
        <f>+'[1]Conso.Egre.Neto AUMENTOS'!G157+'[1]Conso.Egre.Neto REBAJOS'!G157</f>
        <v>-2246864434.1100001</v>
      </c>
      <c r="L157" s="184"/>
    </row>
    <row r="158" spans="2:12" hidden="1" x14ac:dyDescent="0.25">
      <c r="B158" s="180" t="s">
        <v>522</v>
      </c>
      <c r="C158" s="180" t="s">
        <v>523</v>
      </c>
      <c r="D158" s="180">
        <f>+'[1]Conso.Egre.Neto AUMENTOS'!D158+'[1]Conso.Egre.Neto REBAJOS'!D158</f>
        <v>-2623471499.9099998</v>
      </c>
      <c r="E158" s="180">
        <f>+'[1]Conso.Egre.Neto AUMENTOS'!E158+'[1]Conso.Egre.Neto REBAJOS'!E158</f>
        <v>-1074990271.99</v>
      </c>
      <c r="F158" s="180">
        <f>+'[1]Conso.Egre.Neto AUMENTOS'!F158+'[1]Conso.Egre.Neto REBAJOS'!F158</f>
        <v>-810702488.8599999</v>
      </c>
      <c r="G158" s="180">
        <f>+'[1]Conso.Egre.Neto AUMENTOS'!G158+'[1]Conso.Egre.Neto REBAJOS'!G158</f>
        <v>-737778739.05999994</v>
      </c>
    </row>
    <row r="159" spans="2:12" hidden="1" x14ac:dyDescent="0.25">
      <c r="B159" s="181" t="s">
        <v>524</v>
      </c>
      <c r="C159" s="181" t="s">
        <v>525</v>
      </c>
      <c r="D159" s="181">
        <f>+'[1]Conso.Egre.Neto AUMENTOS'!D159+'[1]Conso.Egre.Neto REBAJOS'!D159</f>
        <v>-65890453.049999997</v>
      </c>
      <c r="E159" s="181">
        <f>+'[1]Conso.Egre.Neto AUMENTOS'!E159+'[1]Conso.Egre.Neto REBAJOS'!E159</f>
        <v>8809704.9499999993</v>
      </c>
      <c r="F159" s="181">
        <f>+'[1]Conso.Egre.Neto AUMENTOS'!F159+'[1]Conso.Egre.Neto REBAJOS'!F159</f>
        <v>-34350158</v>
      </c>
      <c r="G159" s="181">
        <f>+'[1]Conso.Egre.Neto AUMENTOS'!G159+'[1]Conso.Egre.Neto REBAJOS'!G159</f>
        <v>-40350000</v>
      </c>
    </row>
    <row r="160" spans="2:12" hidden="1" x14ac:dyDescent="0.25">
      <c r="B160" s="181" t="s">
        <v>526</v>
      </c>
      <c r="C160" s="181" t="s">
        <v>527</v>
      </c>
      <c r="D160" s="181">
        <f>+'[1]Conso.Egre.Neto AUMENTOS'!D160+'[1]Conso.Egre.Neto REBAJOS'!D160</f>
        <v>-93695000</v>
      </c>
      <c r="E160" s="181">
        <f>+'[1]Conso.Egre.Neto AUMENTOS'!E160+'[1]Conso.Egre.Neto REBAJOS'!E160</f>
        <v>0</v>
      </c>
      <c r="F160" s="181">
        <f>+'[1]Conso.Egre.Neto AUMENTOS'!F160+'[1]Conso.Egre.Neto REBAJOS'!F160</f>
        <v>-46620000</v>
      </c>
      <c r="G160" s="181">
        <f>+'[1]Conso.Egre.Neto AUMENTOS'!G160+'[1]Conso.Egre.Neto REBAJOS'!G160</f>
        <v>-47075000</v>
      </c>
    </row>
    <row r="161" spans="2:7" hidden="1" x14ac:dyDescent="0.25">
      <c r="B161" s="181" t="s">
        <v>528</v>
      </c>
      <c r="C161" s="181" t="s">
        <v>529</v>
      </c>
      <c r="D161" s="181">
        <f>+'[1]Conso.Egre.Neto AUMENTOS'!D161+'[1]Conso.Egre.Neto REBAJOS'!D161</f>
        <v>-477936488.69</v>
      </c>
      <c r="E161" s="181">
        <f>+'[1]Conso.Egre.Neto AUMENTOS'!E161+'[1]Conso.Egre.Neto REBAJOS'!E161</f>
        <v>-286069665.31999999</v>
      </c>
      <c r="F161" s="181">
        <f>+'[1]Conso.Egre.Neto AUMENTOS'!F161+'[1]Conso.Egre.Neto REBAJOS'!F161</f>
        <v>-84266823.370000005</v>
      </c>
      <c r="G161" s="181">
        <f>+'[1]Conso.Egre.Neto AUMENTOS'!G161+'[1]Conso.Egre.Neto REBAJOS'!G161</f>
        <v>-107600000</v>
      </c>
    </row>
    <row r="162" spans="2:7" hidden="1" x14ac:dyDescent="0.25">
      <c r="B162" s="181" t="s">
        <v>530</v>
      </c>
      <c r="C162" s="181" t="s">
        <v>531</v>
      </c>
      <c r="D162" s="181">
        <f>+'[1]Conso.Egre.Neto AUMENTOS'!D162+'[1]Conso.Egre.Neto REBAJOS'!D162</f>
        <v>-513174451.07999998</v>
      </c>
      <c r="E162" s="181">
        <f>+'[1]Conso.Egre.Neto AUMENTOS'!E162+'[1]Conso.Egre.Neto REBAJOS'!E162</f>
        <v>-299123145.88999999</v>
      </c>
      <c r="F162" s="181">
        <f>+'[1]Conso.Egre.Neto AUMENTOS'!F162+'[1]Conso.Egre.Neto REBAJOS'!F162</f>
        <v>-106451305.19</v>
      </c>
      <c r="G162" s="181">
        <f>+'[1]Conso.Egre.Neto AUMENTOS'!G162+'[1]Conso.Egre.Neto REBAJOS'!G162</f>
        <v>-107600000</v>
      </c>
    </row>
    <row r="163" spans="2:7" hidden="1" x14ac:dyDescent="0.25">
      <c r="B163" s="181" t="s">
        <v>532</v>
      </c>
      <c r="C163" s="181" t="s">
        <v>533</v>
      </c>
      <c r="D163" s="181">
        <f>+'[1]Conso.Egre.Neto AUMENTOS'!D163+'[1]Conso.Egre.Neto REBAJOS'!D163</f>
        <v>-324008758.64999998</v>
      </c>
      <c r="E163" s="181">
        <f>+'[1]Conso.Egre.Neto AUMENTOS'!E163+'[1]Conso.Egre.Neto REBAJOS'!E163</f>
        <v>-135306881.43000001</v>
      </c>
      <c r="F163" s="181">
        <f>+'[1]Conso.Egre.Neto AUMENTOS'!F163+'[1]Conso.Egre.Neto REBAJOS'!F163</f>
        <v>-157038390.12</v>
      </c>
      <c r="G163" s="181">
        <f>+'[1]Conso.Egre.Neto AUMENTOS'!G163+'[1]Conso.Egre.Neto REBAJOS'!G163</f>
        <v>-31663487.099999994</v>
      </c>
    </row>
    <row r="164" spans="2:7" hidden="1" x14ac:dyDescent="0.25">
      <c r="B164" s="181" t="s">
        <v>534</v>
      </c>
      <c r="C164" s="181" t="s">
        <v>535</v>
      </c>
      <c r="D164" s="181">
        <f>+'[1]Conso.Egre.Neto AUMENTOS'!D164+'[1]Conso.Egre.Neto REBAJOS'!D164</f>
        <v>-541187481.65999997</v>
      </c>
      <c r="E164" s="181">
        <f>+'[1]Conso.Egre.Neto AUMENTOS'!E164+'[1]Conso.Egre.Neto REBAJOS'!E164</f>
        <v>-5796917.6399999857</v>
      </c>
      <c r="F164" s="181">
        <f>+'[1]Conso.Egre.Neto AUMENTOS'!F164+'[1]Conso.Egre.Neto REBAJOS'!F164</f>
        <v>-266400000</v>
      </c>
      <c r="G164" s="181">
        <f>+'[1]Conso.Egre.Neto AUMENTOS'!G164+'[1]Conso.Egre.Neto REBAJOS'!G164</f>
        <v>-268990564.01999998</v>
      </c>
    </row>
    <row r="165" spans="2:7" hidden="1" x14ac:dyDescent="0.25">
      <c r="B165" s="181" t="s">
        <v>536</v>
      </c>
      <c r="C165" s="181" t="s">
        <v>537</v>
      </c>
      <c r="D165" s="181">
        <f>+'[1]Conso.Egre.Neto AUMENTOS'!D165+'[1]Conso.Egre.Neto REBAJOS'!D165</f>
        <v>-208714134.89000002</v>
      </c>
      <c r="E165" s="181">
        <f>+'[1]Conso.Egre.Neto AUMENTOS'!E165+'[1]Conso.Egre.Neto REBAJOS'!E165</f>
        <v>-172398634.77000001</v>
      </c>
      <c r="F165" s="181">
        <f>+'[1]Conso.Egre.Neto AUMENTOS'!F165+'[1]Conso.Egre.Neto REBAJOS'!F165</f>
        <v>-9415812.1799999997</v>
      </c>
      <c r="G165" s="181">
        <f>+'[1]Conso.Egre.Neto AUMENTOS'!G165+'[1]Conso.Egre.Neto REBAJOS'!G165</f>
        <v>-26899687.940000001</v>
      </c>
    </row>
    <row r="166" spans="2:7" hidden="1" x14ac:dyDescent="0.25">
      <c r="B166" s="181" t="s">
        <v>538</v>
      </c>
      <c r="C166" s="181" t="s">
        <v>539</v>
      </c>
      <c r="D166" s="181">
        <f>+'[1]Conso.Egre.Neto AUMENTOS'!D166+'[1]Conso.Egre.Neto REBAJOS'!D166</f>
        <v>-398864731.89000005</v>
      </c>
      <c r="E166" s="181">
        <f>+'[1]Conso.Egre.Neto AUMENTOS'!E166+'[1]Conso.Egre.Neto REBAJOS'!E166</f>
        <v>-185104731.89000002</v>
      </c>
      <c r="F166" s="181">
        <f>+'[1]Conso.Egre.Neto AUMENTOS'!F166+'[1]Conso.Egre.Neto REBAJOS'!F166</f>
        <v>-106160000</v>
      </c>
      <c r="G166" s="181">
        <f>+'[1]Conso.Egre.Neto AUMENTOS'!G166+'[1]Conso.Egre.Neto REBAJOS'!G166</f>
        <v>-107600000</v>
      </c>
    </row>
    <row r="167" spans="2:7" hidden="1" x14ac:dyDescent="0.25">
      <c r="B167" s="181"/>
      <c r="C167" s="181"/>
      <c r="D167" s="181"/>
      <c r="E167" s="181"/>
      <c r="F167" s="181"/>
      <c r="G167" s="181"/>
    </row>
    <row r="168" spans="2:7" hidden="1" x14ac:dyDescent="0.25">
      <c r="B168" s="180" t="s">
        <v>540</v>
      </c>
      <c r="C168" s="180" t="s">
        <v>541</v>
      </c>
      <c r="D168" s="180">
        <f>+'[1]Conso.Egre.Neto AUMENTOS'!D168+'[1]Conso.Egre.Neto REBAJOS'!D168</f>
        <v>-4694849534.5699997</v>
      </c>
      <c r="E168" s="180">
        <f>+'[1]Conso.Egre.Neto AUMENTOS'!E168+'[1]Conso.Egre.Neto REBAJOS'!E168</f>
        <v>384835626.05000001</v>
      </c>
      <c r="F168" s="180">
        <f>+'[1]Conso.Egre.Neto AUMENTOS'!F168+'[1]Conso.Egre.Neto REBAJOS'!F168</f>
        <v>-3570599465.5699997</v>
      </c>
      <c r="G168" s="180">
        <f>+'[1]Conso.Egre.Neto AUMENTOS'!G168+'[1]Conso.Egre.Neto REBAJOS'!G168</f>
        <v>-1509085695.0500002</v>
      </c>
    </row>
    <row r="169" spans="2:7" hidden="1" x14ac:dyDescent="0.25">
      <c r="B169" s="181" t="s">
        <v>542</v>
      </c>
      <c r="C169" s="181" t="s">
        <v>543</v>
      </c>
      <c r="D169" s="181">
        <f>+'[1]Conso.Egre.Neto AUMENTOS'!D169+'[1]Conso.Egre.Neto REBAJOS'!D169</f>
        <v>-4184145660.6199994</v>
      </c>
      <c r="E169" s="181">
        <f>+'[1]Conso.Egre.Neto AUMENTOS'!E169+'[1]Conso.Egre.Neto REBAJOS'!E169</f>
        <v>350000000</v>
      </c>
      <c r="F169" s="181">
        <f>+'[1]Conso.Egre.Neto AUMENTOS'!F169+'[1]Conso.Egre.Neto REBAJOS'!F169</f>
        <v>-3321428565.5699997</v>
      </c>
      <c r="G169" s="181">
        <f>+'[1]Conso.Egre.Neto AUMENTOS'!G169+'[1]Conso.Egre.Neto REBAJOS'!G169</f>
        <v>-1212717095.0500002</v>
      </c>
    </row>
    <row r="170" spans="2:7" ht="12.75" hidden="1" customHeight="1" outlineLevel="1" x14ac:dyDescent="0.25">
      <c r="B170" s="181" t="s">
        <v>544</v>
      </c>
      <c r="C170" s="181" t="s">
        <v>545</v>
      </c>
      <c r="D170" s="181">
        <f>+'[1]Conso.Egre.Neto AUMENTOS'!D170+'[1]Conso.Egre.Neto REBAJOS'!D170</f>
        <v>-221089500</v>
      </c>
      <c r="E170" s="181">
        <f>+'[1]Conso.Egre.Neto AUMENTOS'!E170+'[1]Conso.Egre.Neto REBAJOS'!E170</f>
        <v>0</v>
      </c>
      <c r="F170" s="181">
        <f>+'[1]Conso.Egre.Neto AUMENTOS'!F170+'[1]Conso.Egre.Neto REBAJOS'!F170</f>
        <v>-100980900</v>
      </c>
      <c r="G170" s="181">
        <f>+'[1]Conso.Egre.Neto AUMENTOS'!G170+'[1]Conso.Egre.Neto REBAJOS'!G170</f>
        <v>-120108600</v>
      </c>
    </row>
    <row r="171" spans="2:7" ht="12.75" hidden="1" customHeight="1" outlineLevel="1" x14ac:dyDescent="0.25">
      <c r="B171" s="181" t="s">
        <v>546</v>
      </c>
      <c r="C171" s="181" t="s">
        <v>547</v>
      </c>
      <c r="D171" s="181">
        <f>+'[1]Conso.Egre.Neto AUMENTOS'!D171+'[1]Conso.Egre.Neto REBAJOS'!D171</f>
        <v>0</v>
      </c>
      <c r="E171" s="181">
        <f>+'[1]Conso.Egre.Neto AUMENTOS'!E171+'[1]Conso.Egre.Neto REBAJOS'!E171</f>
        <v>0</v>
      </c>
      <c r="F171" s="181">
        <f>+'[1]Conso.Egre.Neto AUMENTOS'!F171+'[1]Conso.Egre.Neto REBAJOS'!F171</f>
        <v>0</v>
      </c>
      <c r="G171" s="181">
        <f>+'[1]Conso.Egre.Neto AUMENTOS'!G171+'[1]Conso.Egre.Neto REBAJOS'!G171</f>
        <v>0</v>
      </c>
    </row>
    <row r="172" spans="2:7" hidden="1" collapsed="1" x14ac:dyDescent="0.25">
      <c r="B172" s="181" t="s">
        <v>548</v>
      </c>
      <c r="C172" s="181" t="s">
        <v>549</v>
      </c>
      <c r="D172" s="181">
        <f>+'[1]Conso.Egre.Neto AUMENTOS'!D172+'[1]Conso.Egre.Neto REBAJOS'!D172</f>
        <v>-92700000</v>
      </c>
      <c r="E172" s="181">
        <f>+'[1]Conso.Egre.Neto AUMENTOS'!E172+'[1]Conso.Egre.Neto REBAJOS'!E172</f>
        <v>0</v>
      </c>
      <c r="F172" s="181">
        <f>+'[1]Conso.Egre.Neto AUMENTOS'!F172+'[1]Conso.Egre.Neto REBAJOS'!F172</f>
        <v>-42340000</v>
      </c>
      <c r="G172" s="181">
        <f>+'[1]Conso.Egre.Neto AUMENTOS'!G172+'[1]Conso.Egre.Neto REBAJOS'!G172</f>
        <v>-50360000</v>
      </c>
    </row>
    <row r="173" spans="2:7" hidden="1" x14ac:dyDescent="0.25">
      <c r="B173" s="181" t="s">
        <v>550</v>
      </c>
      <c r="C173" s="181" t="s">
        <v>551</v>
      </c>
      <c r="D173" s="181">
        <f>+'[1]Conso.Egre.Neto AUMENTOS'!D173+'[1]Conso.Egre.Neto REBAJOS'!D173</f>
        <v>-196914373.94999999</v>
      </c>
      <c r="E173" s="181">
        <f>+'[1]Conso.Egre.Neto AUMENTOS'!E173+'[1]Conso.Egre.Neto REBAJOS'!E173</f>
        <v>34835626.049999997</v>
      </c>
      <c r="F173" s="181">
        <f>+'[1]Conso.Egre.Neto AUMENTOS'!F173+'[1]Conso.Egre.Neto REBAJOS'!F173</f>
        <v>-105850000</v>
      </c>
      <c r="G173" s="181">
        <f>+'[1]Conso.Egre.Neto AUMENTOS'!G173+'[1]Conso.Egre.Neto REBAJOS'!G173</f>
        <v>-125900000</v>
      </c>
    </row>
    <row r="174" spans="2:7" hidden="1" x14ac:dyDescent="0.25">
      <c r="B174" s="181"/>
      <c r="C174" s="181"/>
      <c r="D174" s="181"/>
      <c r="E174" s="181"/>
      <c r="F174" s="181"/>
      <c r="G174" s="181"/>
    </row>
    <row r="175" spans="2:7" hidden="1" x14ac:dyDescent="0.25">
      <c r="B175" s="182" t="s">
        <v>552</v>
      </c>
      <c r="C175" s="182" t="s">
        <v>553</v>
      </c>
      <c r="D175" s="180">
        <f>+'[1]Conso.Egre.Neto AUMENTOS'!D175+'[1]Conso.Egre.Neto REBAJOS'!D175</f>
        <v>0</v>
      </c>
      <c r="E175" s="180">
        <f>+'[1]Conso.Egre.Neto AUMENTOS'!E175+'[1]Conso.Egre.Neto REBAJOS'!E175</f>
        <v>0</v>
      </c>
      <c r="F175" s="180">
        <f>+'[1]Conso.Egre.Neto AUMENTOS'!F175+'[1]Conso.Egre.Neto REBAJOS'!F175</f>
        <v>0</v>
      </c>
      <c r="G175" s="180">
        <f>+'[1]Conso.Egre.Neto AUMENTOS'!G175+'[1]Conso.Egre.Neto REBAJOS'!G175</f>
        <v>0</v>
      </c>
    </row>
    <row r="176" spans="2:7" hidden="1" x14ac:dyDescent="0.25">
      <c r="B176" s="183" t="s">
        <v>554</v>
      </c>
      <c r="C176" s="183" t="s">
        <v>555</v>
      </c>
      <c r="D176" s="181">
        <f>+'[1]Conso.Egre.Neto AUMENTOS'!D176+'[1]Conso.Egre.Neto REBAJOS'!D176</f>
        <v>0</v>
      </c>
      <c r="E176" s="181">
        <f>+'[1]Conso.Egre.Neto AUMENTOS'!E176+'[1]Conso.Egre.Neto REBAJOS'!E176</f>
        <v>0</v>
      </c>
      <c r="F176" s="181">
        <f>+'[1]Conso.Egre.Neto AUMENTOS'!F176+'[1]Conso.Egre.Neto REBAJOS'!F176</f>
        <v>0</v>
      </c>
      <c r="G176" s="181">
        <f>+'[1]Conso.Egre.Neto AUMENTOS'!G176+'[1]Conso.Egre.Neto REBAJOS'!G176</f>
        <v>0</v>
      </c>
    </row>
    <row r="177" spans="2:7" hidden="1" x14ac:dyDescent="0.25">
      <c r="B177" s="183" t="s">
        <v>556</v>
      </c>
      <c r="C177" s="183" t="s">
        <v>557</v>
      </c>
      <c r="D177" s="181">
        <f>+'[1]Conso.Egre.Neto AUMENTOS'!D177+'[1]Conso.Egre.Neto REBAJOS'!D177</f>
        <v>0</v>
      </c>
      <c r="E177" s="181">
        <f>+'[1]Conso.Egre.Neto AUMENTOS'!E177+'[1]Conso.Egre.Neto REBAJOS'!E177</f>
        <v>0</v>
      </c>
      <c r="F177" s="181">
        <f>+'[1]Conso.Egre.Neto AUMENTOS'!F177+'[1]Conso.Egre.Neto REBAJOS'!F177</f>
        <v>0</v>
      </c>
      <c r="G177" s="181">
        <f>+'[1]Conso.Egre.Neto AUMENTOS'!G177+'[1]Conso.Egre.Neto REBAJOS'!G177</f>
        <v>0</v>
      </c>
    </row>
    <row r="178" spans="2:7" hidden="1" x14ac:dyDescent="0.25">
      <c r="B178" s="181"/>
      <c r="C178" s="181"/>
      <c r="D178" s="181"/>
      <c r="E178" s="181"/>
      <c r="F178" s="181"/>
      <c r="G178" s="181"/>
    </row>
    <row r="179" spans="2:7" hidden="1" x14ac:dyDescent="0.25">
      <c r="B179" s="180" t="s">
        <v>558</v>
      </c>
      <c r="C179" s="180" t="s">
        <v>559</v>
      </c>
      <c r="D179" s="180">
        <f>+'[1]Conso.Egre.Neto AUMENTOS'!D179+'[1]Conso.Egre.Neto REBAJOS'!D179</f>
        <v>700000</v>
      </c>
      <c r="E179" s="180">
        <f>+'[1]Conso.Egre.Neto AUMENTOS'!E179+'[1]Conso.Egre.Neto REBAJOS'!E179</f>
        <v>700000</v>
      </c>
      <c r="F179" s="180">
        <f>+'[1]Conso.Egre.Neto AUMENTOS'!F179+'[1]Conso.Egre.Neto REBAJOS'!F179</f>
        <v>0</v>
      </c>
      <c r="G179" s="180">
        <f>+'[1]Conso.Egre.Neto AUMENTOS'!G179+'[1]Conso.Egre.Neto REBAJOS'!G179</f>
        <v>0</v>
      </c>
    </row>
    <row r="180" spans="2:7" hidden="1" outlineLevel="1" x14ac:dyDescent="0.25">
      <c r="B180" s="181" t="s">
        <v>560</v>
      </c>
      <c r="C180" s="181" t="s">
        <v>561</v>
      </c>
      <c r="D180" s="181">
        <f>+'[1]Conso.Egre.Neto AUMENTOS'!D180+'[1]Conso.Egre.Neto REBAJOS'!D180</f>
        <v>0</v>
      </c>
      <c r="E180" s="181">
        <f>+'[1]Conso.Egre.Neto AUMENTOS'!E180+'[1]Conso.Egre.Neto REBAJOS'!E180</f>
        <v>0</v>
      </c>
      <c r="F180" s="181">
        <f>+'[1]Conso.Egre.Neto AUMENTOS'!F180+'[1]Conso.Egre.Neto REBAJOS'!F180</f>
        <v>0</v>
      </c>
      <c r="G180" s="181">
        <f>+'[1]Conso.Egre.Neto AUMENTOS'!G180+'[1]Conso.Egre.Neto REBAJOS'!G180</f>
        <v>0</v>
      </c>
    </row>
    <row r="181" spans="2:7" ht="12.75" hidden="1" customHeight="1" outlineLevel="1" x14ac:dyDescent="0.25">
      <c r="B181" s="181" t="s">
        <v>562</v>
      </c>
      <c r="C181" s="181" t="s">
        <v>563</v>
      </c>
      <c r="D181" s="181">
        <f>+'[1]Conso.Egre.Neto AUMENTOS'!D181+'[1]Conso.Egre.Neto REBAJOS'!D181</f>
        <v>700000</v>
      </c>
      <c r="E181" s="181">
        <f>+'[1]Conso.Egre.Neto AUMENTOS'!E181+'[1]Conso.Egre.Neto REBAJOS'!E181</f>
        <v>700000</v>
      </c>
      <c r="F181" s="181">
        <f>+'[1]Conso.Egre.Neto AUMENTOS'!F181+'[1]Conso.Egre.Neto REBAJOS'!F181</f>
        <v>0</v>
      </c>
      <c r="G181" s="181">
        <f>+'[1]Conso.Egre.Neto AUMENTOS'!G181+'[1]Conso.Egre.Neto REBAJOS'!G181</f>
        <v>0</v>
      </c>
    </row>
    <row r="182" spans="2:7" ht="12.75" hidden="1" customHeight="1" collapsed="1" x14ac:dyDescent="0.25">
      <c r="B182" s="181" t="s">
        <v>564</v>
      </c>
      <c r="C182" s="181" t="s">
        <v>565</v>
      </c>
      <c r="D182" s="181">
        <f>+'[1]Conso.Egre.Neto AUMENTOS'!D182+'[1]Conso.Egre.Neto REBAJOS'!D182</f>
        <v>0</v>
      </c>
      <c r="E182" s="181">
        <f>+'[1]Conso.Egre.Neto AUMENTOS'!E182+'[1]Conso.Egre.Neto REBAJOS'!E182</f>
        <v>0</v>
      </c>
      <c r="F182" s="181">
        <f>+'[1]Conso.Egre.Neto AUMENTOS'!F182+'[1]Conso.Egre.Neto REBAJOS'!F182</f>
        <v>0</v>
      </c>
      <c r="G182" s="181">
        <f>+'[1]Conso.Egre.Neto AUMENTOS'!G182+'[1]Conso.Egre.Neto REBAJOS'!G182</f>
        <v>0</v>
      </c>
    </row>
    <row r="183" spans="2:7" hidden="1" x14ac:dyDescent="0.25">
      <c r="B183" s="181"/>
      <c r="C183" s="181"/>
      <c r="D183" s="181"/>
      <c r="E183" s="181"/>
      <c r="F183" s="181"/>
      <c r="G183" s="181"/>
    </row>
    <row r="184" spans="2:7" hidden="1" x14ac:dyDescent="0.25">
      <c r="B184" s="180" t="s">
        <v>249</v>
      </c>
      <c r="C184" s="180" t="s">
        <v>566</v>
      </c>
      <c r="D184" s="180">
        <f>+'[1]Conso.Egre.Neto AUMENTOS'!D184+'[1]Conso.Egre.Neto REBAJOS'!D184</f>
        <v>43916142.059999995</v>
      </c>
      <c r="E184" s="180">
        <f>+'[1]Conso.Egre.Neto AUMENTOS'!E184+'[1]Conso.Egre.Neto REBAJOS'!E184</f>
        <v>20268943.999999996</v>
      </c>
      <c r="F184" s="180">
        <f>+'[1]Conso.Egre.Neto AUMENTOS'!F184+'[1]Conso.Egre.Neto REBAJOS'!F184</f>
        <v>23647198.059999999</v>
      </c>
      <c r="G184" s="180">
        <f>+'[1]Conso.Egre.Neto AUMENTOS'!G184+'[1]Conso.Egre.Neto REBAJOS'!G184</f>
        <v>0</v>
      </c>
    </row>
    <row r="185" spans="2:7" s="185" customFormat="1" ht="12.75" hidden="1" customHeight="1" x14ac:dyDescent="0.25">
      <c r="B185" s="180" t="s">
        <v>567</v>
      </c>
      <c r="C185" s="180" t="s">
        <v>568</v>
      </c>
      <c r="D185" s="180">
        <f>+'[1]Conso.Egre.Neto AUMENTOS'!D185+'[1]Conso.Egre.Neto REBAJOS'!D185</f>
        <v>0</v>
      </c>
      <c r="E185" s="180">
        <f>+'[1]Conso.Egre.Neto AUMENTOS'!E185+'[1]Conso.Egre.Neto REBAJOS'!E185</f>
        <v>0</v>
      </c>
      <c r="F185" s="180">
        <f>+'[1]Conso.Egre.Neto AUMENTOS'!F185+'[1]Conso.Egre.Neto REBAJOS'!F185</f>
        <v>0</v>
      </c>
      <c r="G185" s="180">
        <f>+'[1]Conso.Egre.Neto AUMENTOS'!G185+'[1]Conso.Egre.Neto REBAJOS'!G185</f>
        <v>0</v>
      </c>
    </row>
    <row r="186" spans="2:7" ht="12.75" hidden="1" customHeight="1" x14ac:dyDescent="0.25">
      <c r="B186" s="181" t="s">
        <v>569</v>
      </c>
      <c r="C186" s="181" t="s">
        <v>570</v>
      </c>
      <c r="D186" s="181">
        <f>+'[1]Conso.Egre.Neto AUMENTOS'!D186+'[1]Conso.Egre.Neto REBAJOS'!D186</f>
        <v>0</v>
      </c>
      <c r="E186" s="181">
        <f>+'[1]Conso.Egre.Neto AUMENTOS'!E186+'[1]Conso.Egre.Neto REBAJOS'!E186</f>
        <v>0</v>
      </c>
      <c r="F186" s="181">
        <f>+'[1]Conso.Egre.Neto AUMENTOS'!F186+'[1]Conso.Egre.Neto REBAJOS'!F186</f>
        <v>0</v>
      </c>
      <c r="G186" s="181">
        <f>+'[1]Conso.Egre.Neto AUMENTOS'!G186+'[1]Conso.Egre.Neto REBAJOS'!G186</f>
        <v>0</v>
      </c>
    </row>
    <row r="187" spans="2:7" ht="12.75" hidden="1" customHeight="1" x14ac:dyDescent="0.25">
      <c r="B187" s="181" t="s">
        <v>571</v>
      </c>
      <c r="C187" s="181" t="s">
        <v>572</v>
      </c>
      <c r="D187" s="181">
        <f>+'[1]Conso.Egre.Neto AUMENTOS'!D187+'[1]Conso.Egre.Neto REBAJOS'!D187</f>
        <v>0</v>
      </c>
      <c r="E187" s="181">
        <f>+'[1]Conso.Egre.Neto AUMENTOS'!E187+'[1]Conso.Egre.Neto REBAJOS'!E187</f>
        <v>0</v>
      </c>
      <c r="F187" s="181">
        <f>+'[1]Conso.Egre.Neto AUMENTOS'!F187+'[1]Conso.Egre.Neto REBAJOS'!F187</f>
        <v>0</v>
      </c>
      <c r="G187" s="181">
        <f>+'[1]Conso.Egre.Neto AUMENTOS'!G187+'[1]Conso.Egre.Neto REBAJOS'!G187</f>
        <v>0</v>
      </c>
    </row>
    <row r="188" spans="2:7" ht="12.75" hidden="1" customHeight="1" x14ac:dyDescent="0.25">
      <c r="B188" s="180"/>
      <c r="C188" s="180"/>
      <c r="D188" s="180"/>
      <c r="E188" s="180"/>
      <c r="F188" s="180"/>
      <c r="G188" s="180"/>
    </row>
    <row r="189" spans="2:7" hidden="1" x14ac:dyDescent="0.25">
      <c r="B189" s="180" t="s">
        <v>573</v>
      </c>
      <c r="C189" s="180" t="s">
        <v>574</v>
      </c>
      <c r="D189" s="180">
        <f>+'[1]Conso.Egre.Neto AUMENTOS'!D189+'[1]Conso.Egre.Neto REBAJOS'!D189</f>
        <v>39443822.060000002</v>
      </c>
      <c r="E189" s="180">
        <f>+'[1]Conso.Egre.Neto AUMENTOS'!E189+'[1]Conso.Egre.Neto REBAJOS'!E189</f>
        <v>15796624</v>
      </c>
      <c r="F189" s="180">
        <f>+'[1]Conso.Egre.Neto AUMENTOS'!F189+'[1]Conso.Egre.Neto REBAJOS'!F189</f>
        <v>23647198.059999999</v>
      </c>
      <c r="G189" s="180">
        <f>+'[1]Conso.Egre.Neto AUMENTOS'!G189+'[1]Conso.Egre.Neto REBAJOS'!G189</f>
        <v>0</v>
      </c>
    </row>
    <row r="190" spans="2:7" hidden="1" x14ac:dyDescent="0.25">
      <c r="B190" s="181" t="s">
        <v>575</v>
      </c>
      <c r="C190" s="181" t="s">
        <v>576</v>
      </c>
      <c r="D190" s="181">
        <f>+'[1]Conso.Egre.Neto AUMENTOS'!D190+'[1]Conso.Egre.Neto REBAJOS'!D190</f>
        <v>0</v>
      </c>
      <c r="E190" s="181">
        <f>+'[1]Conso.Egre.Neto AUMENTOS'!E190+'[1]Conso.Egre.Neto REBAJOS'!E190</f>
        <v>0</v>
      </c>
      <c r="F190" s="181">
        <f>+'[1]Conso.Egre.Neto AUMENTOS'!F190+'[1]Conso.Egre.Neto REBAJOS'!F190</f>
        <v>0</v>
      </c>
      <c r="G190" s="181">
        <f>+'[1]Conso.Egre.Neto AUMENTOS'!G190+'[1]Conso.Egre.Neto REBAJOS'!G190</f>
        <v>0</v>
      </c>
    </row>
    <row r="191" spans="2:7" hidden="1" x14ac:dyDescent="0.25">
      <c r="B191" s="181" t="s">
        <v>577</v>
      </c>
      <c r="C191" s="181" t="s">
        <v>578</v>
      </c>
      <c r="D191" s="181">
        <f>+'[1]Conso.Egre.Neto AUMENTOS'!D191+'[1]Conso.Egre.Neto REBAJOS'!D191</f>
        <v>39443822.060000002</v>
      </c>
      <c r="E191" s="181">
        <f>+'[1]Conso.Egre.Neto AUMENTOS'!E191+'[1]Conso.Egre.Neto REBAJOS'!E191</f>
        <v>15796624</v>
      </c>
      <c r="F191" s="181">
        <f>+'[1]Conso.Egre.Neto AUMENTOS'!F191+'[1]Conso.Egre.Neto REBAJOS'!F191</f>
        <v>23647198.059999999</v>
      </c>
      <c r="G191" s="181">
        <f>+'[1]Conso.Egre.Neto AUMENTOS'!G191+'[1]Conso.Egre.Neto REBAJOS'!G191</f>
        <v>0</v>
      </c>
    </row>
    <row r="192" spans="2:7" hidden="1" outlineLevel="1" x14ac:dyDescent="0.25">
      <c r="B192" s="181" t="s">
        <v>579</v>
      </c>
      <c r="C192" s="181" t="s">
        <v>580</v>
      </c>
      <c r="D192" s="181">
        <f>+'[1]Conso.Egre.Neto AUMENTOS'!D192+'[1]Conso.Egre.Neto REBAJOS'!D192</f>
        <v>0</v>
      </c>
      <c r="E192" s="181">
        <f>+'[1]Conso.Egre.Neto AUMENTOS'!E192+'[1]Conso.Egre.Neto REBAJOS'!E192</f>
        <v>0</v>
      </c>
      <c r="F192" s="181">
        <f>+'[1]Conso.Egre.Neto AUMENTOS'!F192+'[1]Conso.Egre.Neto REBAJOS'!F192</f>
        <v>0</v>
      </c>
      <c r="G192" s="181">
        <f>+'[1]Conso.Egre.Neto AUMENTOS'!G192+'[1]Conso.Egre.Neto REBAJOS'!G192</f>
        <v>0</v>
      </c>
    </row>
    <row r="193" spans="2:8" hidden="1" collapsed="1" x14ac:dyDescent="0.25">
      <c r="B193" s="181" t="s">
        <v>581</v>
      </c>
      <c r="C193" s="181" t="s">
        <v>582</v>
      </c>
      <c r="D193" s="181">
        <f>+'[1]Conso.Egre.Neto AUMENTOS'!D193+'[1]Conso.Egre.Neto REBAJOS'!D193</f>
        <v>0</v>
      </c>
      <c r="E193" s="181">
        <f>+'[1]Conso.Egre.Neto AUMENTOS'!E193+'[1]Conso.Egre.Neto REBAJOS'!E193</f>
        <v>0</v>
      </c>
      <c r="F193" s="181">
        <f>+'[1]Conso.Egre.Neto AUMENTOS'!F193+'[1]Conso.Egre.Neto REBAJOS'!F193</f>
        <v>0</v>
      </c>
      <c r="G193" s="181">
        <f>+'[1]Conso.Egre.Neto AUMENTOS'!G193+'[1]Conso.Egre.Neto REBAJOS'!G193</f>
        <v>0</v>
      </c>
    </row>
    <row r="194" spans="2:8" hidden="1" x14ac:dyDescent="0.25">
      <c r="B194" s="181"/>
      <c r="C194" s="181"/>
      <c r="D194" s="181"/>
      <c r="E194" s="181"/>
      <c r="F194" s="181"/>
      <c r="G194" s="181"/>
    </row>
    <row r="195" spans="2:8" ht="13.5" hidden="1" customHeight="1" x14ac:dyDescent="0.25">
      <c r="B195" s="180" t="s">
        <v>583</v>
      </c>
      <c r="C195" s="180" t="s">
        <v>584</v>
      </c>
      <c r="D195" s="180">
        <f>+'[1]Conso.Egre.Neto AUMENTOS'!D195+'[1]Conso.Egre.Neto REBAJOS'!D195</f>
        <v>3025784.5999999992</v>
      </c>
      <c r="E195" s="180">
        <f>+'[1]Conso.Egre.Neto AUMENTOS'!E195+'[1]Conso.Egre.Neto REBAJOS'!E195</f>
        <v>3025784.5999999992</v>
      </c>
      <c r="F195" s="180">
        <f>+'[1]Conso.Egre.Neto AUMENTOS'!F195+'[1]Conso.Egre.Neto REBAJOS'!F195</f>
        <v>0</v>
      </c>
      <c r="G195" s="180">
        <f>+'[1]Conso.Egre.Neto AUMENTOS'!G195+'[1]Conso.Egre.Neto REBAJOS'!G195</f>
        <v>0</v>
      </c>
      <c r="H195" s="185"/>
    </row>
    <row r="196" spans="2:8" hidden="1" x14ac:dyDescent="0.25">
      <c r="B196" s="181" t="s">
        <v>585</v>
      </c>
      <c r="C196" s="181" t="s">
        <v>586</v>
      </c>
      <c r="D196" s="181">
        <f>+'[1]Conso.Egre.Neto AUMENTOS'!D196+'[1]Conso.Egre.Neto REBAJOS'!D196</f>
        <v>3025784.5999999992</v>
      </c>
      <c r="E196" s="181">
        <f>+'[1]Conso.Egre.Neto AUMENTOS'!E196+'[1]Conso.Egre.Neto REBAJOS'!E196</f>
        <v>3025784.5999999992</v>
      </c>
      <c r="F196" s="181">
        <f>+'[1]Conso.Egre.Neto AUMENTOS'!F196+'[1]Conso.Egre.Neto REBAJOS'!F196</f>
        <v>0</v>
      </c>
      <c r="G196" s="181">
        <f>+'[1]Conso.Egre.Neto AUMENTOS'!G196+'[1]Conso.Egre.Neto REBAJOS'!G196</f>
        <v>0</v>
      </c>
    </row>
    <row r="197" spans="2:8" hidden="1" x14ac:dyDescent="0.25">
      <c r="B197" s="181"/>
      <c r="C197" s="181"/>
      <c r="D197" s="181"/>
      <c r="E197" s="181"/>
      <c r="F197" s="181"/>
      <c r="G197" s="181"/>
    </row>
    <row r="198" spans="2:8" hidden="1" x14ac:dyDescent="0.25">
      <c r="B198" s="180" t="s">
        <v>587</v>
      </c>
      <c r="C198" s="180" t="s">
        <v>588</v>
      </c>
      <c r="D198" s="180">
        <f>+'[1]Conso.Egre.Neto AUMENTOS'!D198+'[1]Conso.Egre.Neto REBAJOS'!D198</f>
        <v>1446535.4000000001</v>
      </c>
      <c r="E198" s="180">
        <f>+'[1]Conso.Egre.Neto AUMENTOS'!E198+'[1]Conso.Egre.Neto REBAJOS'!E198</f>
        <v>1446535.4000000001</v>
      </c>
      <c r="F198" s="180">
        <f>+'[1]Conso.Egre.Neto AUMENTOS'!F198+'[1]Conso.Egre.Neto REBAJOS'!F198</f>
        <v>0</v>
      </c>
      <c r="G198" s="180">
        <f>+'[1]Conso.Egre.Neto AUMENTOS'!G198+'[1]Conso.Egre.Neto REBAJOS'!G198</f>
        <v>0</v>
      </c>
    </row>
    <row r="199" spans="2:8" hidden="1" x14ac:dyDescent="0.25">
      <c r="B199" s="181" t="s">
        <v>589</v>
      </c>
      <c r="C199" s="181" t="s">
        <v>590</v>
      </c>
      <c r="D199" s="181">
        <f>+'[1]Conso.Egre.Neto AUMENTOS'!D199+'[1]Conso.Egre.Neto REBAJOS'!D199</f>
        <v>1446535.4000000001</v>
      </c>
      <c r="E199" s="181">
        <f>+'[1]Conso.Egre.Neto AUMENTOS'!E199+'[1]Conso.Egre.Neto REBAJOS'!E199</f>
        <v>1446535.4000000001</v>
      </c>
      <c r="F199" s="181">
        <f>+'[1]Conso.Egre.Neto AUMENTOS'!F199+'[1]Conso.Egre.Neto REBAJOS'!F199</f>
        <v>0</v>
      </c>
      <c r="G199" s="181">
        <f>+'[1]Conso.Egre.Neto AUMENTOS'!G199+'[1]Conso.Egre.Neto REBAJOS'!G199</f>
        <v>0</v>
      </c>
    </row>
    <row r="200" spans="2:8" hidden="1" x14ac:dyDescent="0.25">
      <c r="B200" s="181" t="s">
        <v>591</v>
      </c>
      <c r="C200" s="181" t="s">
        <v>592</v>
      </c>
      <c r="D200" s="181">
        <f>+'[1]Conso.Egre.Neto AUMENTOS'!D200+'[1]Conso.Egre.Neto REBAJOS'!D200</f>
        <v>0</v>
      </c>
      <c r="E200" s="181">
        <f>+'[1]Conso.Egre.Neto AUMENTOS'!E200+'[1]Conso.Egre.Neto REBAJOS'!E200</f>
        <v>0</v>
      </c>
      <c r="F200" s="181">
        <f>+'[1]Conso.Egre.Neto AUMENTOS'!F200+'[1]Conso.Egre.Neto REBAJOS'!F200</f>
        <v>0</v>
      </c>
      <c r="G200" s="181">
        <f>+'[1]Conso.Egre.Neto AUMENTOS'!G200+'[1]Conso.Egre.Neto REBAJOS'!G200</f>
        <v>0</v>
      </c>
    </row>
    <row r="201" spans="2:8" hidden="1" outlineLevel="1" x14ac:dyDescent="0.25">
      <c r="B201" s="181" t="s">
        <v>593</v>
      </c>
      <c r="C201" s="181" t="s">
        <v>594</v>
      </c>
      <c r="D201" s="181">
        <f>+'[1]Conso.Egre.Neto AUMENTOS'!D201+'[1]Conso.Egre.Neto REBAJOS'!D201</f>
        <v>0</v>
      </c>
      <c r="E201" s="181">
        <f>+'[1]Conso.Egre.Neto AUMENTOS'!E201+'[1]Conso.Egre.Neto REBAJOS'!E201</f>
        <v>0</v>
      </c>
      <c r="F201" s="181">
        <f>+'[1]Conso.Egre.Neto AUMENTOS'!F201+'[1]Conso.Egre.Neto REBAJOS'!F201</f>
        <v>0</v>
      </c>
      <c r="G201" s="181">
        <f>+'[1]Conso.Egre.Neto AUMENTOS'!G201+'[1]Conso.Egre.Neto REBAJOS'!G201</f>
        <v>0</v>
      </c>
    </row>
    <row r="202" spans="2:8" hidden="1" outlineLevel="1" x14ac:dyDescent="0.25">
      <c r="B202" s="181" t="s">
        <v>595</v>
      </c>
      <c r="C202" s="181" t="s">
        <v>596</v>
      </c>
      <c r="D202" s="181">
        <f>+'[1]Conso.Egre.Neto AUMENTOS'!D202+'[1]Conso.Egre.Neto REBAJOS'!D202</f>
        <v>0</v>
      </c>
      <c r="E202" s="181">
        <f>+'[1]Conso.Egre.Neto AUMENTOS'!E202+'[1]Conso.Egre.Neto REBAJOS'!E202</f>
        <v>0</v>
      </c>
      <c r="F202" s="181">
        <f>+'[1]Conso.Egre.Neto AUMENTOS'!F202+'[1]Conso.Egre.Neto REBAJOS'!F202</f>
        <v>0</v>
      </c>
      <c r="G202" s="181">
        <f>+'[1]Conso.Egre.Neto AUMENTOS'!G202+'[1]Conso.Egre.Neto REBAJOS'!G202</f>
        <v>0</v>
      </c>
    </row>
    <row r="203" spans="2:8" hidden="1" collapsed="1" x14ac:dyDescent="0.25">
      <c r="B203" s="181"/>
      <c r="C203" s="181"/>
      <c r="D203" s="181"/>
      <c r="E203" s="181"/>
      <c r="F203" s="181"/>
      <c r="G203" s="181"/>
    </row>
    <row r="204" spans="2:8" ht="12.75" hidden="1" customHeight="1" outlineLevel="1" x14ac:dyDescent="0.25">
      <c r="B204" s="180" t="s">
        <v>597</v>
      </c>
      <c r="C204" s="180" t="s">
        <v>598</v>
      </c>
      <c r="D204" s="180">
        <f>+'[1]Conso.Egre.Neto AUMENTOS'!D204+'[1]Conso.Egre.Neto REBAJOS'!D204</f>
        <v>0</v>
      </c>
      <c r="E204" s="180">
        <f>+'[1]Conso.Egre.Neto AUMENTOS'!E204+'[1]Conso.Egre.Neto REBAJOS'!E204</f>
        <v>0</v>
      </c>
      <c r="F204" s="180">
        <f>+'[1]Conso.Egre.Neto AUMENTOS'!F204+'[1]Conso.Egre.Neto REBAJOS'!F204</f>
        <v>0</v>
      </c>
      <c r="G204" s="180">
        <f>+'[1]Conso.Egre.Neto AUMENTOS'!G204+'[1]Conso.Egre.Neto REBAJOS'!G204</f>
        <v>0</v>
      </c>
    </row>
    <row r="205" spans="2:8" ht="12.75" hidden="1" customHeight="1" outlineLevel="1" x14ac:dyDescent="0.25">
      <c r="B205" s="181" t="s">
        <v>599</v>
      </c>
      <c r="C205" s="181" t="s">
        <v>600</v>
      </c>
      <c r="D205" s="181">
        <f>+'[1]Conso.Egre.Neto AUMENTOS'!D205+'[1]Conso.Egre.Neto REBAJOS'!D205</f>
        <v>0</v>
      </c>
      <c r="E205" s="181">
        <f>+'[1]Conso.Egre.Neto AUMENTOS'!E205+'[1]Conso.Egre.Neto REBAJOS'!E205</f>
        <v>0</v>
      </c>
      <c r="F205" s="181">
        <f>+'[1]Conso.Egre.Neto AUMENTOS'!F205+'[1]Conso.Egre.Neto REBAJOS'!F205</f>
        <v>0</v>
      </c>
      <c r="G205" s="181">
        <f>+'[1]Conso.Egre.Neto AUMENTOS'!G205+'[1]Conso.Egre.Neto REBAJOS'!G205</f>
        <v>0</v>
      </c>
    </row>
    <row r="206" spans="2:8" ht="12.75" hidden="1" customHeight="1" outlineLevel="1" x14ac:dyDescent="0.25">
      <c r="B206" s="181"/>
      <c r="C206" s="181"/>
      <c r="D206" s="181"/>
      <c r="E206" s="181"/>
      <c r="F206" s="181"/>
      <c r="G206" s="181"/>
    </row>
    <row r="207" spans="2:8" hidden="1" outlineLevel="1" x14ac:dyDescent="0.25">
      <c r="B207" s="180" t="s">
        <v>601</v>
      </c>
      <c r="C207" s="180" t="s">
        <v>602</v>
      </c>
      <c r="D207" s="180">
        <f>+'[1]Conso.Egre.Neto AUMENTOS'!D207+'[1]Conso.Egre.Neto REBAJOS'!D207</f>
        <v>0</v>
      </c>
      <c r="E207" s="180">
        <f>+'[1]Conso.Egre.Neto AUMENTOS'!E207+'[1]Conso.Egre.Neto REBAJOS'!E207</f>
        <v>0</v>
      </c>
      <c r="F207" s="180">
        <f>+'[1]Conso.Egre.Neto AUMENTOS'!F207+'[1]Conso.Egre.Neto REBAJOS'!F207</f>
        <v>0</v>
      </c>
      <c r="G207" s="180">
        <f>+'[1]Conso.Egre.Neto AUMENTOS'!G207+'[1]Conso.Egre.Neto REBAJOS'!G207</f>
        <v>0</v>
      </c>
    </row>
    <row r="208" spans="2:8" hidden="1" outlineLevel="1" x14ac:dyDescent="0.25">
      <c r="B208" s="181" t="s">
        <v>603</v>
      </c>
      <c r="C208" s="181" t="s">
        <v>604</v>
      </c>
      <c r="D208" s="181">
        <f>+'[1]Conso.Egre.Neto AUMENTOS'!D208+'[1]Conso.Egre.Neto REBAJOS'!D208</f>
        <v>0</v>
      </c>
      <c r="E208" s="181">
        <f>+'[1]Conso.Egre.Neto AUMENTOS'!E208+'[1]Conso.Egre.Neto REBAJOS'!E208</f>
        <v>0</v>
      </c>
      <c r="F208" s="181">
        <f>+'[1]Conso.Egre.Neto AUMENTOS'!F208+'[1]Conso.Egre.Neto REBAJOS'!F208</f>
        <v>0</v>
      </c>
      <c r="G208" s="181">
        <f>+'[1]Conso.Egre.Neto AUMENTOS'!G208+'[1]Conso.Egre.Neto REBAJOS'!G208</f>
        <v>0</v>
      </c>
    </row>
    <row r="209" spans="2:12" ht="11.25" hidden="1" customHeight="1" outlineLevel="1" x14ac:dyDescent="0.25">
      <c r="B209" s="181"/>
      <c r="C209" s="181"/>
      <c r="D209" s="181"/>
      <c r="E209" s="181"/>
      <c r="F209" s="181"/>
      <c r="G209" s="181"/>
    </row>
    <row r="210" spans="2:12" hidden="1" outlineLevel="1" x14ac:dyDescent="0.25">
      <c r="B210" s="180" t="s">
        <v>605</v>
      </c>
      <c r="C210" s="180" t="s">
        <v>606</v>
      </c>
      <c r="D210" s="180">
        <f>+'[1]Conso.Egre.Neto AUMENTOS'!D210+'[1]Conso.Egre.Neto REBAJOS'!D210</f>
        <v>0</v>
      </c>
      <c r="E210" s="180">
        <f>+'[1]Conso.Egre.Neto AUMENTOS'!E210+'[1]Conso.Egre.Neto REBAJOS'!E210</f>
        <v>0</v>
      </c>
      <c r="F210" s="180">
        <f>+'[1]Conso.Egre.Neto AUMENTOS'!F210+'[1]Conso.Egre.Neto REBAJOS'!F210</f>
        <v>0</v>
      </c>
      <c r="G210" s="180">
        <f>+'[1]Conso.Egre.Neto AUMENTOS'!G210+'[1]Conso.Egre.Neto REBAJOS'!G210</f>
        <v>0</v>
      </c>
    </row>
    <row r="211" spans="2:12" hidden="1" outlineLevel="1" x14ac:dyDescent="0.25">
      <c r="B211" s="181" t="s">
        <v>607</v>
      </c>
      <c r="C211" s="181" t="s">
        <v>608</v>
      </c>
      <c r="D211" s="181">
        <f>+'[1]Conso.Egre.Neto AUMENTOS'!D211+'[1]Conso.Egre.Neto REBAJOS'!D211</f>
        <v>0</v>
      </c>
      <c r="E211" s="181">
        <f>+'[1]Conso.Egre.Neto AUMENTOS'!E211+'[1]Conso.Egre.Neto REBAJOS'!E211</f>
        <v>0</v>
      </c>
      <c r="F211" s="181">
        <f>+'[1]Conso.Egre.Neto AUMENTOS'!F211+'[1]Conso.Egre.Neto REBAJOS'!F211</f>
        <v>0</v>
      </c>
      <c r="G211" s="181">
        <f>+'[1]Conso.Egre.Neto AUMENTOS'!G211+'[1]Conso.Egre.Neto REBAJOS'!G211</f>
        <v>0</v>
      </c>
    </row>
    <row r="212" spans="2:12" hidden="1" outlineLevel="1" x14ac:dyDescent="0.25">
      <c r="B212" s="181" t="s">
        <v>609</v>
      </c>
      <c r="C212" s="181" t="s">
        <v>610</v>
      </c>
      <c r="D212" s="181">
        <f>+'[1]Conso.Egre.Neto AUMENTOS'!D212+'[1]Conso.Egre.Neto REBAJOS'!D212</f>
        <v>0</v>
      </c>
      <c r="E212" s="181">
        <f>+'[1]Conso.Egre.Neto AUMENTOS'!E212+'[1]Conso.Egre.Neto REBAJOS'!E212</f>
        <v>0</v>
      </c>
      <c r="F212" s="181">
        <f>+'[1]Conso.Egre.Neto AUMENTOS'!F212+'[1]Conso.Egre.Neto REBAJOS'!F212</f>
        <v>0</v>
      </c>
      <c r="G212" s="181">
        <f>+'[1]Conso.Egre.Neto AUMENTOS'!G212+'[1]Conso.Egre.Neto REBAJOS'!G212</f>
        <v>0</v>
      </c>
    </row>
    <row r="213" spans="2:12" hidden="1" outlineLevel="1" x14ac:dyDescent="0.25">
      <c r="B213" s="181"/>
      <c r="C213" s="181"/>
      <c r="D213" s="181"/>
      <c r="E213" s="181"/>
      <c r="F213" s="181"/>
      <c r="G213" s="181"/>
    </row>
    <row r="214" spans="2:12" ht="12.75" hidden="1" customHeight="1" outlineLevel="1" x14ac:dyDescent="0.25">
      <c r="B214" s="180" t="s">
        <v>611</v>
      </c>
      <c r="C214" s="180" t="s">
        <v>612</v>
      </c>
      <c r="D214" s="180">
        <f>+'[1]Conso.Egre.Neto AUMENTOS'!D214+'[1]Conso.Egre.Neto REBAJOS'!D214</f>
        <v>0</v>
      </c>
      <c r="E214" s="180">
        <f>+'[1]Conso.Egre.Neto AUMENTOS'!E214+'[1]Conso.Egre.Neto REBAJOS'!E214</f>
        <v>0</v>
      </c>
      <c r="F214" s="180">
        <f>+'[1]Conso.Egre.Neto AUMENTOS'!F214+'[1]Conso.Egre.Neto REBAJOS'!F214</f>
        <v>0</v>
      </c>
      <c r="G214" s="180">
        <f>+'[1]Conso.Egre.Neto AUMENTOS'!G214+'[1]Conso.Egre.Neto REBAJOS'!G214</f>
        <v>0</v>
      </c>
    </row>
    <row r="215" spans="2:12" ht="12.75" hidden="1" customHeight="1" outlineLevel="1" x14ac:dyDescent="0.25">
      <c r="B215" s="181" t="s">
        <v>613</v>
      </c>
      <c r="C215" s="181" t="s">
        <v>614</v>
      </c>
      <c r="D215" s="181">
        <f>+'[1]Conso.Egre.Neto AUMENTOS'!D215+'[1]Conso.Egre.Neto REBAJOS'!D215</f>
        <v>0</v>
      </c>
      <c r="E215" s="181">
        <f>+'[1]Conso.Egre.Neto AUMENTOS'!E215+'[1]Conso.Egre.Neto REBAJOS'!E215</f>
        <v>0</v>
      </c>
      <c r="F215" s="181">
        <f>+'[1]Conso.Egre.Neto AUMENTOS'!F215+'[1]Conso.Egre.Neto REBAJOS'!F215</f>
        <v>0</v>
      </c>
      <c r="G215" s="181">
        <f>+'[1]Conso.Egre.Neto AUMENTOS'!G215+'[1]Conso.Egre.Neto REBAJOS'!G215</f>
        <v>0</v>
      </c>
    </row>
    <row r="216" spans="2:12" ht="12.75" hidden="1" customHeight="1" outlineLevel="1" x14ac:dyDescent="0.25">
      <c r="B216" s="181" t="s">
        <v>615</v>
      </c>
      <c r="C216" s="181" t="s">
        <v>616</v>
      </c>
      <c r="D216" s="181">
        <f>+'[1]Conso.Egre.Neto AUMENTOS'!D216+'[1]Conso.Egre.Neto REBAJOS'!D216</f>
        <v>0</v>
      </c>
      <c r="E216" s="181">
        <f>+'[1]Conso.Egre.Neto AUMENTOS'!E216+'[1]Conso.Egre.Neto REBAJOS'!E216</f>
        <v>0</v>
      </c>
      <c r="F216" s="181">
        <f>+'[1]Conso.Egre.Neto AUMENTOS'!F216+'[1]Conso.Egre.Neto REBAJOS'!F216</f>
        <v>0</v>
      </c>
      <c r="G216" s="181">
        <f>+'[1]Conso.Egre.Neto AUMENTOS'!G216+'[1]Conso.Egre.Neto REBAJOS'!G216</f>
        <v>0</v>
      </c>
    </row>
    <row r="217" spans="2:12" ht="12.75" hidden="1" customHeight="1" outlineLevel="1" x14ac:dyDescent="0.25">
      <c r="B217" s="180"/>
      <c r="C217" s="180"/>
      <c r="D217" s="180"/>
      <c r="E217" s="180"/>
      <c r="F217" s="180"/>
      <c r="G217" s="180"/>
    </row>
    <row r="218" spans="2:12" ht="12.75" hidden="1" customHeight="1" collapsed="1" x14ac:dyDescent="0.25">
      <c r="B218" s="180" t="s">
        <v>224</v>
      </c>
      <c r="C218" s="180" t="s">
        <v>200</v>
      </c>
      <c r="D218" s="180">
        <f>+'[1]Conso.Egre.Neto AUMENTOS'!D218+'[1]Conso.Egre.Neto REBAJOS'!D218</f>
        <v>446407780.30000007</v>
      </c>
      <c r="E218" s="180">
        <f>+'[1]Conso.Egre.Neto AUMENTOS'!E218+'[1]Conso.Egre.Neto REBAJOS'!E218</f>
        <v>409986381.14999998</v>
      </c>
      <c r="F218" s="180">
        <f>+'[1]Conso.Egre.Neto AUMENTOS'!F218+'[1]Conso.Egre.Neto REBAJOS'!F218</f>
        <v>26679888.550000001</v>
      </c>
      <c r="G218" s="180">
        <f>+'[1]Conso.Egre.Neto AUMENTOS'!G218+'[1]Conso.Egre.Neto REBAJOS'!G218</f>
        <v>9741510.5999999996</v>
      </c>
    </row>
    <row r="219" spans="2:12" ht="12.75" hidden="1" customHeight="1" x14ac:dyDescent="0.25">
      <c r="B219" s="181" t="s">
        <v>617</v>
      </c>
      <c r="C219" s="181" t="s">
        <v>618</v>
      </c>
      <c r="D219" s="181">
        <f>+'[1]Conso.Egre.Neto AUMENTOS'!D219+'[1]Conso.Egre.Neto REBAJOS'!D219</f>
        <v>464790133.39000005</v>
      </c>
      <c r="E219" s="181">
        <f>+'[1]Conso.Egre.Neto AUMENTOS'!E219+'[1]Conso.Egre.Neto REBAJOS'!E219</f>
        <v>428368734.24000001</v>
      </c>
      <c r="F219" s="181">
        <f>+'[1]Conso.Egre.Neto AUMENTOS'!F219+'[1]Conso.Egre.Neto REBAJOS'!F219</f>
        <v>26679888.550000001</v>
      </c>
      <c r="G219" s="181">
        <f>+'[1]Conso.Egre.Neto AUMENTOS'!G219+'[1]Conso.Egre.Neto REBAJOS'!G219</f>
        <v>9741510.5999999996</v>
      </c>
    </row>
    <row r="220" spans="2:12" ht="12.75" hidden="1" customHeight="1" x14ac:dyDescent="0.25">
      <c r="B220" s="181" t="s">
        <v>126</v>
      </c>
      <c r="C220" s="181" t="s">
        <v>619</v>
      </c>
      <c r="D220" s="181">
        <f>+'[1]Conso.Egre.Neto AUMENTOS'!D220+'[1]Conso.Egre.Neto REBAJOS'!D220</f>
        <v>417698393.13999999</v>
      </c>
      <c r="E220" s="181">
        <f>+'[1]Conso.Egre.Neto AUMENTOS'!E220+'[1]Conso.Egre.Neto REBAJOS'!E220</f>
        <v>381731192.39999998</v>
      </c>
      <c r="F220" s="181">
        <f>+'[1]Conso.Egre.Neto AUMENTOS'!F220+'[1]Conso.Egre.Neto REBAJOS'!F220</f>
        <v>26225693.140000001</v>
      </c>
      <c r="G220" s="181">
        <f>+'[1]Conso.Egre.Neto AUMENTOS'!G220+'[1]Conso.Egre.Neto REBAJOS'!G220</f>
        <v>9741507.5999999996</v>
      </c>
    </row>
    <row r="221" spans="2:12" ht="12.75" hidden="1" customHeight="1" x14ac:dyDescent="0.25">
      <c r="B221" s="183" t="s">
        <v>132</v>
      </c>
      <c r="C221" s="183" t="s">
        <v>620</v>
      </c>
      <c r="D221" s="181">
        <f>+'[1]Conso.Egre.Neto AUMENTOS'!D221+'[1]Conso.Egre.Neto REBAJOS'!D221</f>
        <v>28709387.16</v>
      </c>
      <c r="E221" s="181">
        <f>+'[1]Conso.Egre.Neto AUMENTOS'!E221+'[1]Conso.Egre.Neto REBAJOS'!E221</f>
        <v>28255188.75</v>
      </c>
      <c r="F221" s="181">
        <f>+'[1]Conso.Egre.Neto AUMENTOS'!F221+'[1]Conso.Egre.Neto REBAJOS'!F221</f>
        <v>454195.41</v>
      </c>
      <c r="G221" s="181">
        <f>+'[1]Conso.Egre.Neto AUMENTOS'!G221+'[1]Conso.Egre.Neto REBAJOS'!G221</f>
        <v>3</v>
      </c>
    </row>
    <row r="222" spans="2:12" hidden="1" x14ac:dyDescent="0.25">
      <c r="B222" s="181"/>
      <c r="C222" s="181"/>
      <c r="D222" s="181"/>
      <c r="E222" s="181"/>
      <c r="F222" s="181"/>
      <c r="G222" s="181"/>
    </row>
    <row r="223" spans="2:12" ht="21.75" hidden="1" customHeight="1" thickBot="1" x14ac:dyDescent="0.3">
      <c r="B223" s="186" t="s">
        <v>621</v>
      </c>
      <c r="C223" s="186"/>
      <c r="D223" s="187">
        <f>+'[1]Conso.Egre.Neto AUMENTOS'!D223+'[1]Conso.Egre.Neto REBAJOS'!D223</f>
        <v>-5983685238.7008772</v>
      </c>
      <c r="E223" s="187">
        <f>+'[1]Conso.Egre.Neto AUMENTOS'!E223+'[1]Conso.Egre.Neto REBAJOS'!E223</f>
        <v>516833775.5891223</v>
      </c>
      <c r="F223" s="187">
        <f>+'[1]Conso.Egre.Neto AUMENTOS'!F223+'[1]Conso.Egre.Neto REBAJOS'!F223</f>
        <v>-4263422438.6699996</v>
      </c>
      <c r="G223" s="187">
        <f>+'[1]Conso.Egre.Neto AUMENTOS'!G223+'[1]Conso.Egre.Neto REBAJOS'!G223</f>
        <v>-2237096575.6199999</v>
      </c>
      <c r="L223" s="170">
        <f>+'[1]Conso.Egre.Neto AUMENTOS'!D223-'[1]Conso.Egre.Neto REBAJOS'!D223</f>
        <v>11619013802.779121</v>
      </c>
    </row>
    <row r="224" spans="2:12" hidden="1" x14ac:dyDescent="0.25">
      <c r="D224" s="170">
        <v>-5983685238.7022858</v>
      </c>
      <c r="E224" s="170">
        <f>+'[1]Conso.Egre.Neto REBAJOS'!E223+'[1]Conso.Egre.Neto AUMENTOS'!E223</f>
        <v>516833775.5891223</v>
      </c>
      <c r="F224" s="170">
        <f>+'[1]Conso.Egre.Neto REBAJOS'!F223+'[1]Conso.Egre.Neto AUMENTOS'!F223</f>
        <v>-4263422438.6699996</v>
      </c>
      <c r="G224" s="170">
        <f>+'[1]Conso.Egre.Neto REBAJOS'!G223+'[1]Conso.Egre.Neto AUMENTOS'!G223</f>
        <v>-2237096575.6199999</v>
      </c>
    </row>
    <row r="225" spans="2:7" s="188" customFormat="1" hidden="1" x14ac:dyDescent="0.25">
      <c r="B225" s="188" t="s">
        <v>218</v>
      </c>
      <c r="D225" s="188">
        <f>+D224-D223</f>
        <v>-1.4085769653320313E-3</v>
      </c>
      <c r="F225" s="189"/>
    </row>
    <row r="226" spans="2:7" s="188" customFormat="1" hidden="1" x14ac:dyDescent="0.25">
      <c r="D226" s="190">
        <v>1000</v>
      </c>
      <c r="F226" s="189"/>
    </row>
    <row r="227" spans="2:7" s="188" customFormat="1" hidden="1" x14ac:dyDescent="0.25">
      <c r="F227" s="189"/>
    </row>
    <row r="228" spans="2:7" s="188" customFormat="1" hidden="1" x14ac:dyDescent="0.25"/>
    <row r="229" spans="2:7" x14ac:dyDescent="0.25">
      <c r="B229" s="171" t="s">
        <v>269</v>
      </c>
      <c r="C229" s="171"/>
      <c r="D229" s="171"/>
      <c r="E229" s="171"/>
      <c r="F229" s="171"/>
      <c r="G229" s="171"/>
    </row>
    <row r="230" spans="2:7" x14ac:dyDescent="0.25">
      <c r="B230" s="191" t="s">
        <v>622</v>
      </c>
      <c r="C230" s="191"/>
      <c r="D230" s="191"/>
      <c r="E230" s="191"/>
      <c r="F230" s="191"/>
      <c r="G230" s="191"/>
    </row>
    <row r="231" spans="2:7" x14ac:dyDescent="0.25">
      <c r="B231" s="191" t="s">
        <v>623</v>
      </c>
      <c r="C231" s="191"/>
      <c r="D231" s="191"/>
      <c r="E231" s="191"/>
      <c r="F231" s="191"/>
      <c r="G231" s="191"/>
    </row>
    <row r="232" spans="2:7" x14ac:dyDescent="0.25">
      <c r="B232" s="171" t="str">
        <f>+B2</f>
        <v>PRESUPUESTO EXTRAORDINARIO No.1-2021</v>
      </c>
      <c r="C232" s="171"/>
      <c r="D232" s="171"/>
      <c r="E232" s="171"/>
      <c r="F232" s="171"/>
      <c r="G232" s="171"/>
    </row>
    <row r="233" spans="2:7" x14ac:dyDescent="0.25">
      <c r="B233" s="171" t="s">
        <v>624</v>
      </c>
      <c r="C233" s="171"/>
      <c r="D233" s="171"/>
      <c r="E233" s="171"/>
      <c r="F233" s="171"/>
      <c r="G233" s="171"/>
    </row>
    <row r="234" spans="2:7" x14ac:dyDescent="0.25">
      <c r="B234" s="171" t="s">
        <v>136</v>
      </c>
      <c r="C234" s="171"/>
      <c r="D234" s="171"/>
      <c r="E234" s="171"/>
      <c r="F234" s="171"/>
      <c r="G234" s="171"/>
    </row>
    <row r="235" spans="2:7" hidden="1" x14ac:dyDescent="0.25">
      <c r="B235" s="192"/>
      <c r="C235" s="192"/>
      <c r="D235" s="192"/>
      <c r="E235" s="192"/>
      <c r="F235" s="193"/>
      <c r="G235" s="192"/>
    </row>
    <row r="236" spans="2:7" ht="9" customHeight="1" thickBot="1" x14ac:dyDescent="0.3">
      <c r="B236" s="194"/>
      <c r="C236" s="194"/>
      <c r="D236" s="194"/>
      <c r="E236" s="194"/>
      <c r="F236" s="195"/>
      <c r="G236" s="196"/>
    </row>
    <row r="237" spans="2:7" ht="12.75" customHeight="1" x14ac:dyDescent="0.25">
      <c r="B237" s="197" t="s">
        <v>273</v>
      </c>
      <c r="C237" s="198" t="s">
        <v>274</v>
      </c>
      <c r="D237" s="197" t="s">
        <v>275</v>
      </c>
      <c r="E237" s="197" t="s">
        <v>276</v>
      </c>
      <c r="F237" s="197" t="s">
        <v>625</v>
      </c>
      <c r="G237" s="197" t="s">
        <v>278</v>
      </c>
    </row>
    <row r="238" spans="2:7" ht="27.75" customHeight="1" x14ac:dyDescent="0.25">
      <c r="B238" s="199"/>
      <c r="C238" s="200"/>
      <c r="D238" s="201"/>
      <c r="E238" s="201"/>
      <c r="F238" s="201"/>
      <c r="G238" s="201"/>
    </row>
    <row r="239" spans="2:7" ht="27.75" hidden="1" customHeight="1" x14ac:dyDescent="0.25">
      <c r="B239" s="202"/>
      <c r="C239" s="203"/>
      <c r="D239" s="202"/>
      <c r="E239" s="202"/>
      <c r="F239" s="202"/>
      <c r="G239" s="202"/>
    </row>
    <row r="240" spans="2:7" x14ac:dyDescent="0.25">
      <c r="B240" s="177"/>
      <c r="C240" s="178"/>
      <c r="D240" s="177"/>
      <c r="E240" s="177"/>
      <c r="F240" s="179"/>
      <c r="G240" s="177"/>
    </row>
    <row r="241" spans="2:7" x14ac:dyDescent="0.25">
      <c r="B241" s="180" t="s">
        <v>243</v>
      </c>
      <c r="C241" s="180" t="s">
        <v>158</v>
      </c>
      <c r="D241" s="180">
        <f t="shared" ref="D241:G245" si="0">+D9/$D$226</f>
        <v>74449.021250000005</v>
      </c>
      <c r="E241" s="180">
        <f t="shared" si="0"/>
        <v>74449.021250000005</v>
      </c>
      <c r="F241" s="180">
        <f t="shared" si="0"/>
        <v>0</v>
      </c>
      <c r="G241" s="180">
        <f t="shared" si="0"/>
        <v>0</v>
      </c>
    </row>
    <row r="242" spans="2:7" x14ac:dyDescent="0.25">
      <c r="B242" s="180" t="s">
        <v>279</v>
      </c>
      <c r="C242" s="180" t="s">
        <v>280</v>
      </c>
      <c r="D242" s="180">
        <f t="shared" si="0"/>
        <v>39717.299219999994</v>
      </c>
      <c r="E242" s="180">
        <f t="shared" si="0"/>
        <v>39717.299219999994</v>
      </c>
      <c r="F242" s="180">
        <f t="shared" si="0"/>
        <v>0</v>
      </c>
      <c r="G242" s="180">
        <f t="shared" si="0"/>
        <v>0</v>
      </c>
    </row>
    <row r="243" spans="2:7" hidden="1" x14ac:dyDescent="0.25">
      <c r="B243" s="181" t="s">
        <v>281</v>
      </c>
      <c r="C243" s="181" t="s">
        <v>282</v>
      </c>
      <c r="D243" s="181">
        <f t="shared" si="0"/>
        <v>0</v>
      </c>
      <c r="E243" s="181">
        <f t="shared" si="0"/>
        <v>0</v>
      </c>
      <c r="F243" s="181">
        <f t="shared" si="0"/>
        <v>0</v>
      </c>
      <c r="G243" s="181">
        <f t="shared" si="0"/>
        <v>0</v>
      </c>
    </row>
    <row r="244" spans="2:7" x14ac:dyDescent="0.25">
      <c r="B244" s="181" t="s">
        <v>283</v>
      </c>
      <c r="C244" s="181" t="s">
        <v>284</v>
      </c>
      <c r="D244" s="181">
        <f t="shared" si="0"/>
        <v>39717.299219999994</v>
      </c>
      <c r="E244" s="181">
        <f t="shared" si="0"/>
        <v>39717.299219999994</v>
      </c>
      <c r="F244" s="181">
        <f t="shared" si="0"/>
        <v>0</v>
      </c>
      <c r="G244" s="181">
        <f t="shared" si="0"/>
        <v>0</v>
      </c>
    </row>
    <row r="245" spans="2:7" hidden="1" x14ac:dyDescent="0.25">
      <c r="B245" s="181" t="s">
        <v>285</v>
      </c>
      <c r="C245" s="181" t="s">
        <v>286</v>
      </c>
      <c r="D245" s="181">
        <f t="shared" si="0"/>
        <v>0</v>
      </c>
      <c r="E245" s="181">
        <f t="shared" si="0"/>
        <v>0</v>
      </c>
      <c r="F245" s="181">
        <f t="shared" si="0"/>
        <v>0</v>
      </c>
      <c r="G245" s="181">
        <f t="shared" si="0"/>
        <v>0</v>
      </c>
    </row>
    <row r="246" spans="2:7" x14ac:dyDescent="0.25">
      <c r="B246" s="181"/>
      <c r="C246" s="181"/>
      <c r="D246" s="181"/>
      <c r="E246" s="181"/>
      <c r="F246" s="181"/>
      <c r="G246" s="181"/>
    </row>
    <row r="247" spans="2:7" hidden="1" x14ac:dyDescent="0.25">
      <c r="B247" s="180" t="s">
        <v>287</v>
      </c>
      <c r="C247" s="180" t="s">
        <v>288</v>
      </c>
      <c r="D247" s="180">
        <f t="shared" ref="D247:G258" si="1">+D15/$D$226</f>
        <v>0</v>
      </c>
      <c r="E247" s="180">
        <f t="shared" si="1"/>
        <v>0</v>
      </c>
      <c r="F247" s="180">
        <f t="shared" si="1"/>
        <v>0</v>
      </c>
      <c r="G247" s="180">
        <f t="shared" si="1"/>
        <v>0</v>
      </c>
    </row>
    <row r="248" spans="2:7" hidden="1" x14ac:dyDescent="0.25">
      <c r="B248" s="181" t="s">
        <v>289</v>
      </c>
      <c r="C248" s="181" t="s">
        <v>290</v>
      </c>
      <c r="D248" s="181">
        <f t="shared" si="1"/>
        <v>0</v>
      </c>
      <c r="E248" s="181">
        <f t="shared" si="1"/>
        <v>0</v>
      </c>
      <c r="F248" s="181">
        <f t="shared" si="1"/>
        <v>0</v>
      </c>
      <c r="G248" s="181">
        <f t="shared" si="1"/>
        <v>0</v>
      </c>
    </row>
    <row r="249" spans="2:7" hidden="1" x14ac:dyDescent="0.25">
      <c r="B249" s="181" t="s">
        <v>291</v>
      </c>
      <c r="C249" s="181" t="s">
        <v>292</v>
      </c>
      <c r="D249" s="181">
        <f t="shared" si="1"/>
        <v>0</v>
      </c>
      <c r="E249" s="181">
        <f t="shared" si="1"/>
        <v>0</v>
      </c>
      <c r="F249" s="181">
        <f t="shared" si="1"/>
        <v>0</v>
      </c>
      <c r="G249" s="181">
        <f t="shared" si="1"/>
        <v>0</v>
      </c>
    </row>
    <row r="250" spans="2:7" hidden="1" x14ac:dyDescent="0.25">
      <c r="B250" s="181" t="s">
        <v>293</v>
      </c>
      <c r="C250" s="181" t="s">
        <v>294</v>
      </c>
      <c r="D250" s="181">
        <f t="shared" si="1"/>
        <v>0</v>
      </c>
      <c r="E250" s="181">
        <f t="shared" si="1"/>
        <v>0</v>
      </c>
      <c r="F250" s="181">
        <f t="shared" si="1"/>
        <v>0</v>
      </c>
      <c r="G250" s="181">
        <f t="shared" si="1"/>
        <v>0</v>
      </c>
    </row>
    <row r="251" spans="2:7" hidden="1" x14ac:dyDescent="0.25">
      <c r="B251" s="181" t="s">
        <v>295</v>
      </c>
      <c r="C251" s="181" t="s">
        <v>296</v>
      </c>
      <c r="D251" s="181">
        <f t="shared" si="1"/>
        <v>0</v>
      </c>
      <c r="E251" s="181">
        <f t="shared" si="1"/>
        <v>0</v>
      </c>
      <c r="F251" s="181">
        <f t="shared" si="1"/>
        <v>0</v>
      </c>
      <c r="G251" s="181">
        <f t="shared" si="1"/>
        <v>0</v>
      </c>
    </row>
    <row r="252" spans="2:7" hidden="1" x14ac:dyDescent="0.25">
      <c r="B252" s="181"/>
      <c r="C252" s="181"/>
      <c r="D252" s="181">
        <f t="shared" si="1"/>
        <v>0</v>
      </c>
      <c r="E252" s="181">
        <f t="shared" si="1"/>
        <v>0</v>
      </c>
      <c r="F252" s="181">
        <f t="shared" si="1"/>
        <v>0</v>
      </c>
      <c r="G252" s="181">
        <f t="shared" si="1"/>
        <v>0</v>
      </c>
    </row>
    <row r="253" spans="2:7" x14ac:dyDescent="0.25">
      <c r="B253" s="180" t="s">
        <v>297</v>
      </c>
      <c r="C253" s="180" t="s">
        <v>298</v>
      </c>
      <c r="D253" s="180">
        <f t="shared" si="1"/>
        <v>22531.371940000001</v>
      </c>
      <c r="E253" s="180">
        <f t="shared" si="1"/>
        <v>22531.371940000001</v>
      </c>
      <c r="F253" s="180">
        <f t="shared" si="1"/>
        <v>0</v>
      </c>
      <c r="G253" s="180">
        <f t="shared" si="1"/>
        <v>0</v>
      </c>
    </row>
    <row r="254" spans="2:7" x14ac:dyDescent="0.25">
      <c r="B254" s="181" t="s">
        <v>299</v>
      </c>
      <c r="C254" s="181" t="s">
        <v>300</v>
      </c>
      <c r="D254" s="181">
        <f t="shared" si="1"/>
        <v>10310.091550000001</v>
      </c>
      <c r="E254" s="181">
        <f t="shared" si="1"/>
        <v>10310.091550000001</v>
      </c>
      <c r="F254" s="181">
        <f t="shared" si="1"/>
        <v>0</v>
      </c>
      <c r="G254" s="181">
        <f t="shared" si="1"/>
        <v>0</v>
      </c>
    </row>
    <row r="255" spans="2:7" hidden="1" x14ac:dyDescent="0.25">
      <c r="B255" s="181" t="s">
        <v>301</v>
      </c>
      <c r="C255" s="181" t="s">
        <v>302</v>
      </c>
      <c r="D255" s="181">
        <f t="shared" si="1"/>
        <v>0</v>
      </c>
      <c r="E255" s="181">
        <f t="shared" si="1"/>
        <v>0</v>
      </c>
      <c r="F255" s="181">
        <f t="shared" si="1"/>
        <v>0</v>
      </c>
      <c r="G255" s="181">
        <f t="shared" si="1"/>
        <v>0</v>
      </c>
    </row>
    <row r="256" spans="2:7" x14ac:dyDescent="0.25">
      <c r="B256" s="181" t="s">
        <v>303</v>
      </c>
      <c r="C256" s="181" t="s">
        <v>304</v>
      </c>
      <c r="D256" s="181">
        <f t="shared" si="1"/>
        <v>4819.855959999999</v>
      </c>
      <c r="E256" s="181">
        <f t="shared" si="1"/>
        <v>4819.855959999999</v>
      </c>
      <c r="F256" s="181">
        <f t="shared" si="1"/>
        <v>0</v>
      </c>
      <c r="G256" s="181">
        <f t="shared" si="1"/>
        <v>0</v>
      </c>
    </row>
    <row r="257" spans="2:7" x14ac:dyDescent="0.25">
      <c r="B257" s="181" t="s">
        <v>305</v>
      </c>
      <c r="C257" s="181" t="s">
        <v>306</v>
      </c>
      <c r="D257" s="181">
        <f t="shared" si="1"/>
        <v>4131.1155099999996</v>
      </c>
      <c r="E257" s="181">
        <f t="shared" si="1"/>
        <v>4131.1155099999996</v>
      </c>
      <c r="F257" s="181">
        <f t="shared" si="1"/>
        <v>0</v>
      </c>
      <c r="G257" s="181">
        <f t="shared" si="1"/>
        <v>0</v>
      </c>
    </row>
    <row r="258" spans="2:7" x14ac:dyDescent="0.25">
      <c r="B258" s="181" t="s">
        <v>307</v>
      </c>
      <c r="C258" s="181" t="s">
        <v>308</v>
      </c>
      <c r="D258" s="181">
        <f t="shared" si="1"/>
        <v>3270.3089200000004</v>
      </c>
      <c r="E258" s="181">
        <f t="shared" si="1"/>
        <v>3270.3089200000004</v>
      </c>
      <c r="F258" s="181">
        <f t="shared" si="1"/>
        <v>0</v>
      </c>
      <c r="G258" s="181">
        <f t="shared" si="1"/>
        <v>0</v>
      </c>
    </row>
    <row r="259" spans="2:7" x14ac:dyDescent="0.25">
      <c r="B259" s="181"/>
      <c r="C259" s="181"/>
      <c r="D259" s="181"/>
      <c r="E259" s="181"/>
      <c r="F259" s="181"/>
      <c r="G259" s="181"/>
    </row>
    <row r="260" spans="2:7" x14ac:dyDescent="0.25">
      <c r="B260" s="180" t="s">
        <v>309</v>
      </c>
      <c r="C260" s="180" t="s">
        <v>310</v>
      </c>
      <c r="D260" s="180">
        <f t="shared" ref="D260:G262" si="2">+D28/$D$226</f>
        <v>5641.4880400000011</v>
      </c>
      <c r="E260" s="180">
        <f t="shared" si="2"/>
        <v>5641.4880400000011</v>
      </c>
      <c r="F260" s="180">
        <f t="shared" si="2"/>
        <v>0</v>
      </c>
      <c r="G260" s="180">
        <f t="shared" si="2"/>
        <v>0</v>
      </c>
    </row>
    <row r="261" spans="2:7" x14ac:dyDescent="0.25">
      <c r="B261" s="181" t="s">
        <v>311</v>
      </c>
      <c r="C261" s="181" t="s">
        <v>312</v>
      </c>
      <c r="D261" s="181">
        <f t="shared" si="2"/>
        <v>5352.1809800000001</v>
      </c>
      <c r="E261" s="181">
        <f t="shared" si="2"/>
        <v>5352.1809800000001</v>
      </c>
      <c r="F261" s="181">
        <f t="shared" si="2"/>
        <v>0</v>
      </c>
      <c r="G261" s="181">
        <f t="shared" si="2"/>
        <v>0</v>
      </c>
    </row>
    <row r="262" spans="2:7" x14ac:dyDescent="0.25">
      <c r="B262" s="181" t="s">
        <v>313</v>
      </c>
      <c r="C262" s="181" t="s">
        <v>314</v>
      </c>
      <c r="D262" s="181">
        <f t="shared" si="2"/>
        <v>289.30706000000004</v>
      </c>
      <c r="E262" s="181">
        <f t="shared" si="2"/>
        <v>289.30706000000004</v>
      </c>
      <c r="F262" s="181">
        <f t="shared" si="2"/>
        <v>0</v>
      </c>
      <c r="G262" s="181">
        <f t="shared" si="2"/>
        <v>0</v>
      </c>
    </row>
    <row r="263" spans="2:7" x14ac:dyDescent="0.25">
      <c r="B263" s="181"/>
      <c r="C263" s="181"/>
      <c r="D263" s="181"/>
      <c r="E263" s="181"/>
      <c r="F263" s="181"/>
      <c r="G263" s="181"/>
    </row>
    <row r="264" spans="2:7" x14ac:dyDescent="0.25">
      <c r="B264" s="180" t="s">
        <v>315</v>
      </c>
      <c r="C264" s="180" t="s">
        <v>316</v>
      </c>
      <c r="D264" s="180">
        <f t="shared" ref="D264:G272" si="3">+D32/$D$226</f>
        <v>6558.8620499999997</v>
      </c>
      <c r="E264" s="180">
        <f t="shared" si="3"/>
        <v>6558.8620499999997</v>
      </c>
      <c r="F264" s="180">
        <f t="shared" si="3"/>
        <v>0</v>
      </c>
      <c r="G264" s="180">
        <f t="shared" si="3"/>
        <v>0</v>
      </c>
    </row>
    <row r="265" spans="2:7" x14ac:dyDescent="0.25">
      <c r="B265" s="181" t="s">
        <v>317</v>
      </c>
      <c r="C265" s="181" t="s">
        <v>318</v>
      </c>
      <c r="D265" s="181">
        <f t="shared" si="3"/>
        <v>30.716419999999999</v>
      </c>
      <c r="E265" s="181">
        <f t="shared" si="3"/>
        <v>30.716419999999999</v>
      </c>
      <c r="F265" s="181">
        <f t="shared" si="3"/>
        <v>0</v>
      </c>
      <c r="G265" s="181">
        <f t="shared" si="3"/>
        <v>0</v>
      </c>
    </row>
    <row r="266" spans="2:7" x14ac:dyDescent="0.25">
      <c r="B266" s="181" t="s">
        <v>319</v>
      </c>
      <c r="C266" s="181" t="s">
        <v>320</v>
      </c>
      <c r="D266" s="181">
        <f t="shared" si="3"/>
        <v>1702.4120699999999</v>
      </c>
      <c r="E266" s="181">
        <f t="shared" si="3"/>
        <v>1702.4120699999999</v>
      </c>
      <c r="F266" s="181">
        <f t="shared" si="3"/>
        <v>0</v>
      </c>
      <c r="G266" s="181">
        <f t="shared" si="3"/>
        <v>0</v>
      </c>
    </row>
    <row r="267" spans="2:7" x14ac:dyDescent="0.25">
      <c r="B267" s="204" t="s">
        <v>321</v>
      </c>
      <c r="C267" s="204" t="s">
        <v>322</v>
      </c>
      <c r="D267" s="204">
        <f t="shared" si="3"/>
        <v>901.35165000000006</v>
      </c>
      <c r="E267" s="204">
        <f t="shared" si="3"/>
        <v>901.35165000000006</v>
      </c>
      <c r="F267" s="204">
        <f t="shared" si="3"/>
        <v>0</v>
      </c>
      <c r="G267" s="204">
        <f t="shared" si="3"/>
        <v>0</v>
      </c>
    </row>
    <row r="268" spans="2:7" hidden="1" x14ac:dyDescent="0.25">
      <c r="B268" s="181" t="s">
        <v>323</v>
      </c>
      <c r="C268" s="181" t="s">
        <v>324</v>
      </c>
      <c r="D268" s="181">
        <f t="shared" si="3"/>
        <v>3866.1530499999999</v>
      </c>
      <c r="E268" s="181">
        <f t="shared" si="3"/>
        <v>3866.1530499999999</v>
      </c>
      <c r="F268" s="181">
        <f t="shared" si="3"/>
        <v>0</v>
      </c>
      <c r="G268" s="181">
        <f t="shared" si="3"/>
        <v>0</v>
      </c>
    </row>
    <row r="269" spans="2:7" hidden="1" x14ac:dyDescent="0.25">
      <c r="B269" s="181" t="s">
        <v>325</v>
      </c>
      <c r="C269" s="181" t="s">
        <v>326</v>
      </c>
      <c r="D269" s="181">
        <f t="shared" si="3"/>
        <v>58.228859999999997</v>
      </c>
      <c r="E269" s="181">
        <f t="shared" si="3"/>
        <v>58.228859999999997</v>
      </c>
      <c r="F269" s="181">
        <f t="shared" si="3"/>
        <v>0</v>
      </c>
      <c r="G269" s="181">
        <f t="shared" si="3"/>
        <v>0</v>
      </c>
    </row>
    <row r="270" spans="2:7" hidden="1" x14ac:dyDescent="0.25">
      <c r="B270" s="181"/>
      <c r="C270" s="180"/>
      <c r="D270" s="181">
        <f t="shared" si="3"/>
        <v>0</v>
      </c>
      <c r="E270" s="181">
        <f t="shared" si="3"/>
        <v>0</v>
      </c>
      <c r="F270" s="181">
        <f t="shared" si="3"/>
        <v>0</v>
      </c>
      <c r="G270" s="181">
        <f t="shared" si="3"/>
        <v>0</v>
      </c>
    </row>
    <row r="271" spans="2:7" hidden="1" x14ac:dyDescent="0.25">
      <c r="B271" s="180" t="s">
        <v>327</v>
      </c>
      <c r="C271" s="180" t="s">
        <v>328</v>
      </c>
      <c r="D271" s="180">
        <f t="shared" si="3"/>
        <v>0</v>
      </c>
      <c r="E271" s="180">
        <f t="shared" si="3"/>
        <v>0</v>
      </c>
      <c r="F271" s="180">
        <f t="shared" si="3"/>
        <v>0</v>
      </c>
      <c r="G271" s="180">
        <f t="shared" si="3"/>
        <v>0</v>
      </c>
    </row>
    <row r="272" spans="2:7" hidden="1" x14ac:dyDescent="0.25">
      <c r="B272" s="181" t="s">
        <v>329</v>
      </c>
      <c r="C272" s="181" t="s">
        <v>330</v>
      </c>
      <c r="D272" s="181">
        <f t="shared" si="3"/>
        <v>0</v>
      </c>
      <c r="E272" s="181">
        <f t="shared" si="3"/>
        <v>0</v>
      </c>
      <c r="F272" s="181">
        <f t="shared" si="3"/>
        <v>0</v>
      </c>
      <c r="G272" s="181">
        <f t="shared" si="3"/>
        <v>0</v>
      </c>
    </row>
    <row r="273" spans="2:7" x14ac:dyDescent="0.25">
      <c r="B273" s="181"/>
      <c r="C273" s="181"/>
      <c r="D273" s="181"/>
      <c r="E273" s="181"/>
      <c r="F273" s="181"/>
      <c r="G273" s="181"/>
    </row>
    <row r="274" spans="2:7" x14ac:dyDescent="0.25">
      <c r="B274" s="180" t="s">
        <v>245</v>
      </c>
      <c r="C274" s="180" t="s">
        <v>146</v>
      </c>
      <c r="D274" s="180">
        <f t="shared" ref="D274:G287" si="4">+D42/$D$226</f>
        <v>129661.88181912237</v>
      </c>
      <c r="E274" s="180">
        <f t="shared" si="4"/>
        <v>78822.680119122364</v>
      </c>
      <c r="F274" s="180">
        <f t="shared" si="4"/>
        <v>50839.201700000005</v>
      </c>
      <c r="G274" s="180">
        <f t="shared" si="4"/>
        <v>0</v>
      </c>
    </row>
    <row r="275" spans="2:7" ht="12" customHeight="1" x14ac:dyDescent="0.25">
      <c r="B275" s="180" t="s">
        <v>331</v>
      </c>
      <c r="C275" s="180" t="s">
        <v>332</v>
      </c>
      <c r="D275" s="180">
        <f t="shared" si="4"/>
        <v>500</v>
      </c>
      <c r="E275" s="180">
        <f t="shared" si="4"/>
        <v>0</v>
      </c>
      <c r="F275" s="180">
        <f t="shared" si="4"/>
        <v>500</v>
      </c>
      <c r="G275" s="180">
        <f t="shared" si="4"/>
        <v>0</v>
      </c>
    </row>
    <row r="276" spans="2:7" ht="12" hidden="1" customHeight="1" x14ac:dyDescent="0.25">
      <c r="B276" s="181" t="s">
        <v>333</v>
      </c>
      <c r="C276" s="181" t="s">
        <v>334</v>
      </c>
      <c r="D276" s="181">
        <f t="shared" si="4"/>
        <v>0</v>
      </c>
      <c r="E276" s="181">
        <f t="shared" si="4"/>
        <v>0</v>
      </c>
      <c r="F276" s="181">
        <f t="shared" si="4"/>
        <v>0</v>
      </c>
      <c r="G276" s="181">
        <f t="shared" si="4"/>
        <v>0</v>
      </c>
    </row>
    <row r="277" spans="2:7" ht="12" hidden="1" customHeight="1" x14ac:dyDescent="0.25">
      <c r="B277" s="181" t="s">
        <v>335</v>
      </c>
      <c r="C277" s="181" t="s">
        <v>336</v>
      </c>
      <c r="D277" s="181">
        <f t="shared" si="4"/>
        <v>0</v>
      </c>
      <c r="E277" s="181">
        <f t="shared" si="4"/>
        <v>0</v>
      </c>
      <c r="F277" s="181">
        <f t="shared" si="4"/>
        <v>0</v>
      </c>
      <c r="G277" s="181">
        <f t="shared" si="4"/>
        <v>0</v>
      </c>
    </row>
    <row r="278" spans="2:7" ht="12" hidden="1" customHeight="1" x14ac:dyDescent="0.25">
      <c r="B278" s="181" t="s">
        <v>337</v>
      </c>
      <c r="C278" s="181" t="s">
        <v>338</v>
      </c>
      <c r="D278" s="181">
        <f t="shared" si="4"/>
        <v>0</v>
      </c>
      <c r="E278" s="181">
        <f t="shared" si="4"/>
        <v>0</v>
      </c>
      <c r="F278" s="181">
        <f t="shared" si="4"/>
        <v>0</v>
      </c>
      <c r="G278" s="181">
        <f t="shared" si="4"/>
        <v>0</v>
      </c>
    </row>
    <row r="279" spans="2:7" ht="12" hidden="1" customHeight="1" x14ac:dyDescent="0.25">
      <c r="B279" s="181" t="s">
        <v>339</v>
      </c>
      <c r="C279" s="181" t="s">
        <v>340</v>
      </c>
      <c r="D279" s="181">
        <f t="shared" si="4"/>
        <v>0</v>
      </c>
      <c r="E279" s="181">
        <f t="shared" si="4"/>
        <v>0</v>
      </c>
      <c r="F279" s="181">
        <f t="shared" si="4"/>
        <v>0</v>
      </c>
      <c r="G279" s="181">
        <f t="shared" si="4"/>
        <v>0</v>
      </c>
    </row>
    <row r="280" spans="2:7" ht="12" customHeight="1" x14ac:dyDescent="0.25">
      <c r="B280" s="181" t="s">
        <v>341</v>
      </c>
      <c r="C280" s="181" t="s">
        <v>342</v>
      </c>
      <c r="D280" s="181">
        <f t="shared" si="4"/>
        <v>500</v>
      </c>
      <c r="E280" s="181">
        <f t="shared" si="4"/>
        <v>0</v>
      </c>
      <c r="F280" s="181">
        <f t="shared" si="4"/>
        <v>500</v>
      </c>
      <c r="G280" s="181">
        <f t="shared" si="4"/>
        <v>0</v>
      </c>
    </row>
    <row r="281" spans="2:7" hidden="1" x14ac:dyDescent="0.25">
      <c r="B281" s="181"/>
      <c r="C281" s="181"/>
      <c r="D281" s="181">
        <f t="shared" si="4"/>
        <v>0</v>
      </c>
      <c r="E281" s="181">
        <f t="shared" si="4"/>
        <v>0</v>
      </c>
      <c r="F281" s="181">
        <f t="shared" si="4"/>
        <v>0</v>
      </c>
      <c r="G281" s="181">
        <f t="shared" si="4"/>
        <v>0</v>
      </c>
    </row>
    <row r="282" spans="2:7" hidden="1" x14ac:dyDescent="0.25">
      <c r="B282" s="180" t="s">
        <v>343</v>
      </c>
      <c r="C282" s="180" t="s">
        <v>344</v>
      </c>
      <c r="D282" s="180">
        <f t="shared" si="4"/>
        <v>0</v>
      </c>
      <c r="E282" s="180">
        <f t="shared" si="4"/>
        <v>0</v>
      </c>
      <c r="F282" s="180">
        <f t="shared" si="4"/>
        <v>0</v>
      </c>
      <c r="G282" s="180">
        <f t="shared" si="4"/>
        <v>0</v>
      </c>
    </row>
    <row r="283" spans="2:7" hidden="1" x14ac:dyDescent="0.25">
      <c r="B283" s="181" t="s">
        <v>345</v>
      </c>
      <c r="C283" s="181" t="s">
        <v>346</v>
      </c>
      <c r="D283" s="181">
        <f t="shared" si="4"/>
        <v>0</v>
      </c>
      <c r="E283" s="181">
        <f t="shared" si="4"/>
        <v>0</v>
      </c>
      <c r="F283" s="181">
        <f t="shared" si="4"/>
        <v>0</v>
      </c>
      <c r="G283" s="181">
        <f t="shared" si="4"/>
        <v>0</v>
      </c>
    </row>
    <row r="284" spans="2:7" hidden="1" x14ac:dyDescent="0.25">
      <c r="B284" s="181" t="s">
        <v>347</v>
      </c>
      <c r="C284" s="181" t="s">
        <v>348</v>
      </c>
      <c r="D284" s="181">
        <f t="shared" si="4"/>
        <v>0</v>
      </c>
      <c r="E284" s="181">
        <f t="shared" si="4"/>
        <v>0</v>
      </c>
      <c r="F284" s="181">
        <f t="shared" si="4"/>
        <v>0</v>
      </c>
      <c r="G284" s="181">
        <f t="shared" si="4"/>
        <v>0</v>
      </c>
    </row>
    <row r="285" spans="2:7" hidden="1" x14ac:dyDescent="0.25">
      <c r="B285" s="181" t="s">
        <v>349</v>
      </c>
      <c r="C285" s="181" t="s">
        <v>350</v>
      </c>
      <c r="D285" s="181">
        <f t="shared" si="4"/>
        <v>0</v>
      </c>
      <c r="E285" s="181">
        <f t="shared" si="4"/>
        <v>0</v>
      </c>
      <c r="F285" s="181">
        <f t="shared" si="4"/>
        <v>0</v>
      </c>
      <c r="G285" s="181">
        <f t="shared" si="4"/>
        <v>0</v>
      </c>
    </row>
    <row r="286" spans="2:7" hidden="1" x14ac:dyDescent="0.25">
      <c r="B286" s="181" t="s">
        <v>351</v>
      </c>
      <c r="C286" s="181" t="s">
        <v>352</v>
      </c>
      <c r="D286" s="181">
        <f t="shared" si="4"/>
        <v>0</v>
      </c>
      <c r="E286" s="181">
        <f t="shared" si="4"/>
        <v>0</v>
      </c>
      <c r="F286" s="181">
        <f t="shared" si="4"/>
        <v>0</v>
      </c>
      <c r="G286" s="181">
        <f t="shared" si="4"/>
        <v>0</v>
      </c>
    </row>
    <row r="287" spans="2:7" hidden="1" x14ac:dyDescent="0.25">
      <c r="B287" s="181" t="s">
        <v>353</v>
      </c>
      <c r="C287" s="181" t="s">
        <v>354</v>
      </c>
      <c r="D287" s="181">
        <f t="shared" si="4"/>
        <v>0</v>
      </c>
      <c r="E287" s="181">
        <f t="shared" si="4"/>
        <v>0</v>
      </c>
      <c r="F287" s="181">
        <f t="shared" si="4"/>
        <v>0</v>
      </c>
      <c r="G287" s="181">
        <f t="shared" si="4"/>
        <v>0</v>
      </c>
    </row>
    <row r="288" spans="2:7" x14ac:dyDescent="0.25">
      <c r="B288" s="181"/>
      <c r="C288" s="181"/>
      <c r="D288" s="181"/>
      <c r="E288" s="181"/>
      <c r="F288" s="181"/>
      <c r="G288" s="181"/>
    </row>
    <row r="289" spans="2:7" x14ac:dyDescent="0.25">
      <c r="B289" s="180" t="s">
        <v>355</v>
      </c>
      <c r="C289" s="180" t="s">
        <v>356</v>
      </c>
      <c r="D289" s="180">
        <f t="shared" ref="D289:G296" si="5">+D57/$D$226</f>
        <v>4526.3779999999997</v>
      </c>
      <c r="E289" s="180">
        <f t="shared" si="5"/>
        <v>1026.3779999999999</v>
      </c>
      <c r="F289" s="180">
        <f t="shared" si="5"/>
        <v>3500</v>
      </c>
      <c r="G289" s="180">
        <f t="shared" si="5"/>
        <v>0</v>
      </c>
    </row>
    <row r="290" spans="2:7" hidden="1" x14ac:dyDescent="0.25">
      <c r="B290" s="181" t="s">
        <v>357</v>
      </c>
      <c r="C290" s="181" t="s">
        <v>358</v>
      </c>
      <c r="D290" s="181">
        <f t="shared" si="5"/>
        <v>0</v>
      </c>
      <c r="E290" s="181">
        <f t="shared" si="5"/>
        <v>0</v>
      </c>
      <c r="F290" s="181">
        <f t="shared" si="5"/>
        <v>0</v>
      </c>
      <c r="G290" s="181">
        <f t="shared" si="5"/>
        <v>0</v>
      </c>
    </row>
    <row r="291" spans="2:7" x14ac:dyDescent="0.25">
      <c r="B291" s="181" t="s">
        <v>359</v>
      </c>
      <c r="C291" s="181" t="s">
        <v>360</v>
      </c>
      <c r="D291" s="181">
        <f t="shared" si="5"/>
        <v>1026.3779999999999</v>
      </c>
      <c r="E291" s="181">
        <f t="shared" si="5"/>
        <v>626.37800000000004</v>
      </c>
      <c r="F291" s="181">
        <f t="shared" si="5"/>
        <v>400</v>
      </c>
      <c r="G291" s="181">
        <f t="shared" si="5"/>
        <v>0</v>
      </c>
    </row>
    <row r="292" spans="2:7" x14ac:dyDescent="0.25">
      <c r="B292" s="181" t="s">
        <v>361</v>
      </c>
      <c r="C292" s="181" t="s">
        <v>362</v>
      </c>
      <c r="D292" s="181">
        <f t="shared" si="5"/>
        <v>3500</v>
      </c>
      <c r="E292" s="181">
        <f t="shared" si="5"/>
        <v>400</v>
      </c>
      <c r="F292" s="181">
        <f t="shared" si="5"/>
        <v>3100</v>
      </c>
      <c r="G292" s="181">
        <f t="shared" si="5"/>
        <v>0</v>
      </c>
    </row>
    <row r="293" spans="2:7" hidden="1" x14ac:dyDescent="0.25">
      <c r="B293" s="181" t="s">
        <v>363</v>
      </c>
      <c r="C293" s="181" t="s">
        <v>364</v>
      </c>
      <c r="D293" s="181">
        <f t="shared" si="5"/>
        <v>0</v>
      </c>
      <c r="E293" s="181">
        <f t="shared" si="5"/>
        <v>0</v>
      </c>
      <c r="F293" s="181">
        <f t="shared" si="5"/>
        <v>0</v>
      </c>
      <c r="G293" s="181">
        <f t="shared" si="5"/>
        <v>0</v>
      </c>
    </row>
    <row r="294" spans="2:7" hidden="1" x14ac:dyDescent="0.25">
      <c r="B294" s="181" t="s">
        <v>365</v>
      </c>
      <c r="C294" s="181" t="s">
        <v>366</v>
      </c>
      <c r="D294" s="181">
        <f t="shared" si="5"/>
        <v>0</v>
      </c>
      <c r="E294" s="181">
        <f t="shared" si="5"/>
        <v>0</v>
      </c>
      <c r="F294" s="181">
        <f t="shared" si="5"/>
        <v>0</v>
      </c>
      <c r="G294" s="181">
        <f t="shared" si="5"/>
        <v>0</v>
      </c>
    </row>
    <row r="295" spans="2:7" hidden="1" x14ac:dyDescent="0.25">
      <c r="B295" s="181" t="s">
        <v>367</v>
      </c>
      <c r="C295" s="181" t="s">
        <v>368</v>
      </c>
      <c r="D295" s="181">
        <f t="shared" si="5"/>
        <v>0</v>
      </c>
      <c r="E295" s="181">
        <f t="shared" si="5"/>
        <v>0</v>
      </c>
      <c r="F295" s="181">
        <f t="shared" si="5"/>
        <v>0</v>
      </c>
      <c r="G295" s="181">
        <f t="shared" si="5"/>
        <v>0</v>
      </c>
    </row>
    <row r="296" spans="2:7" ht="11.25" hidden="1" customHeight="1" x14ac:dyDescent="0.25">
      <c r="B296" s="181" t="s">
        <v>369</v>
      </c>
      <c r="C296" s="181" t="s">
        <v>370</v>
      </c>
      <c r="D296" s="181">
        <f t="shared" si="5"/>
        <v>0</v>
      </c>
      <c r="E296" s="181">
        <f t="shared" si="5"/>
        <v>0</v>
      </c>
      <c r="F296" s="181">
        <f t="shared" si="5"/>
        <v>0</v>
      </c>
      <c r="G296" s="181">
        <f t="shared" si="5"/>
        <v>0</v>
      </c>
    </row>
    <row r="297" spans="2:7" x14ac:dyDescent="0.25">
      <c r="B297" s="181"/>
      <c r="C297" s="181"/>
      <c r="D297" s="181"/>
      <c r="E297" s="181"/>
      <c r="F297" s="181"/>
      <c r="G297" s="181"/>
    </row>
    <row r="298" spans="2:7" x14ac:dyDescent="0.25">
      <c r="B298" s="180" t="s">
        <v>371</v>
      </c>
      <c r="C298" s="180" t="s">
        <v>372</v>
      </c>
      <c r="D298" s="180">
        <f t="shared" ref="D298:G305" si="6">+D66/$D$226</f>
        <v>50048.943879999992</v>
      </c>
      <c r="E298" s="180">
        <f t="shared" si="6"/>
        <v>30628.402180000001</v>
      </c>
      <c r="F298" s="180">
        <f t="shared" si="6"/>
        <v>19420.541699999998</v>
      </c>
      <c r="G298" s="180">
        <f t="shared" si="6"/>
        <v>0</v>
      </c>
    </row>
    <row r="299" spans="2:7" x14ac:dyDescent="0.25">
      <c r="B299" s="181" t="s">
        <v>373</v>
      </c>
      <c r="C299" s="181" t="s">
        <v>374</v>
      </c>
      <c r="D299" s="181">
        <f t="shared" si="6"/>
        <v>5427</v>
      </c>
      <c r="E299" s="181">
        <f t="shared" si="6"/>
        <v>5427</v>
      </c>
      <c r="F299" s="181">
        <f t="shared" si="6"/>
        <v>0</v>
      </c>
      <c r="G299" s="181">
        <f t="shared" si="6"/>
        <v>0</v>
      </c>
    </row>
    <row r="300" spans="2:7" hidden="1" x14ac:dyDescent="0.25">
      <c r="B300" s="181" t="s">
        <v>375</v>
      </c>
      <c r="C300" s="181" t="s">
        <v>376</v>
      </c>
      <c r="D300" s="181">
        <f t="shared" si="6"/>
        <v>0</v>
      </c>
      <c r="E300" s="181">
        <f t="shared" si="6"/>
        <v>0</v>
      </c>
      <c r="F300" s="181">
        <f t="shared" si="6"/>
        <v>0</v>
      </c>
      <c r="G300" s="181">
        <f t="shared" si="6"/>
        <v>0</v>
      </c>
    </row>
    <row r="301" spans="2:7" hidden="1" x14ac:dyDescent="0.25">
      <c r="B301" s="181" t="s">
        <v>377</v>
      </c>
      <c r="C301" s="181" t="s">
        <v>378</v>
      </c>
      <c r="D301" s="181">
        <f t="shared" si="6"/>
        <v>0</v>
      </c>
      <c r="E301" s="181">
        <f t="shared" si="6"/>
        <v>0</v>
      </c>
      <c r="F301" s="181">
        <f t="shared" si="6"/>
        <v>0</v>
      </c>
      <c r="G301" s="181">
        <f t="shared" si="6"/>
        <v>0</v>
      </c>
    </row>
    <row r="302" spans="2:7" hidden="1" x14ac:dyDescent="0.25">
      <c r="B302" s="181" t="s">
        <v>379</v>
      </c>
      <c r="C302" s="181" t="s">
        <v>380</v>
      </c>
      <c r="D302" s="181">
        <f t="shared" si="6"/>
        <v>0</v>
      </c>
      <c r="E302" s="181">
        <f t="shared" si="6"/>
        <v>0</v>
      </c>
      <c r="F302" s="181">
        <f t="shared" si="6"/>
        <v>0</v>
      </c>
      <c r="G302" s="181">
        <f t="shared" si="6"/>
        <v>0</v>
      </c>
    </row>
    <row r="303" spans="2:7" hidden="1" x14ac:dyDescent="0.25">
      <c r="B303" s="181" t="s">
        <v>381</v>
      </c>
      <c r="C303" s="181" t="s">
        <v>382</v>
      </c>
      <c r="D303" s="181">
        <f t="shared" si="6"/>
        <v>0</v>
      </c>
      <c r="E303" s="181">
        <f t="shared" si="6"/>
        <v>0</v>
      </c>
      <c r="F303" s="181">
        <f t="shared" si="6"/>
        <v>0</v>
      </c>
      <c r="G303" s="181">
        <f t="shared" si="6"/>
        <v>0</v>
      </c>
    </row>
    <row r="304" spans="2:7" x14ac:dyDescent="0.25">
      <c r="B304" s="181" t="s">
        <v>383</v>
      </c>
      <c r="C304" s="181" t="s">
        <v>384</v>
      </c>
      <c r="D304" s="181">
        <f t="shared" si="6"/>
        <v>1061.2928999999999</v>
      </c>
      <c r="E304" s="181">
        <f t="shared" si="6"/>
        <v>150</v>
      </c>
      <c r="F304" s="181">
        <f t="shared" si="6"/>
        <v>911.29290000000003</v>
      </c>
      <c r="G304" s="181">
        <f t="shared" si="6"/>
        <v>0</v>
      </c>
    </row>
    <row r="305" spans="2:7" x14ac:dyDescent="0.25">
      <c r="B305" s="181" t="s">
        <v>385</v>
      </c>
      <c r="C305" s="181" t="s">
        <v>386</v>
      </c>
      <c r="D305" s="181">
        <f t="shared" si="6"/>
        <v>43560.650980000006</v>
      </c>
      <c r="E305" s="181">
        <f t="shared" si="6"/>
        <v>25051.402180000001</v>
      </c>
      <c r="F305" s="181">
        <f t="shared" si="6"/>
        <v>18509.248800000001</v>
      </c>
      <c r="G305" s="181">
        <f t="shared" si="6"/>
        <v>0</v>
      </c>
    </row>
    <row r="306" spans="2:7" x14ac:dyDescent="0.25">
      <c r="B306" s="181"/>
      <c r="C306" s="181"/>
      <c r="D306" s="181"/>
      <c r="E306" s="181"/>
      <c r="F306" s="181"/>
      <c r="G306" s="181"/>
    </row>
    <row r="307" spans="2:7" x14ac:dyDescent="0.25">
      <c r="B307" s="180" t="s">
        <v>387</v>
      </c>
      <c r="C307" s="180" t="s">
        <v>388</v>
      </c>
      <c r="D307" s="180">
        <f t="shared" ref="D307:G311" si="7">+D75/$D$226</f>
        <v>24947.12889</v>
      </c>
      <c r="E307" s="180">
        <f t="shared" si="7"/>
        <v>19797.12889</v>
      </c>
      <c r="F307" s="180">
        <f t="shared" si="7"/>
        <v>5150</v>
      </c>
      <c r="G307" s="180">
        <f t="shared" si="7"/>
        <v>0</v>
      </c>
    </row>
    <row r="308" spans="2:7" x14ac:dyDescent="0.25">
      <c r="B308" s="181" t="s">
        <v>389</v>
      </c>
      <c r="C308" s="181" t="s">
        <v>390</v>
      </c>
      <c r="D308" s="181">
        <f t="shared" si="7"/>
        <v>5120</v>
      </c>
      <c r="E308" s="181">
        <f t="shared" si="7"/>
        <v>4320</v>
      </c>
      <c r="F308" s="181">
        <f t="shared" si="7"/>
        <v>800</v>
      </c>
      <c r="G308" s="181">
        <f t="shared" si="7"/>
        <v>0</v>
      </c>
    </row>
    <row r="309" spans="2:7" x14ac:dyDescent="0.25">
      <c r="B309" s="181" t="s">
        <v>391</v>
      </c>
      <c r="C309" s="181" t="s">
        <v>392</v>
      </c>
      <c r="D309" s="181">
        <f t="shared" si="7"/>
        <v>9055.2418900000011</v>
      </c>
      <c r="E309" s="181">
        <f t="shared" si="7"/>
        <v>8705.2418900000011</v>
      </c>
      <c r="F309" s="181">
        <f t="shared" si="7"/>
        <v>350</v>
      </c>
      <c r="G309" s="181">
        <f t="shared" si="7"/>
        <v>0</v>
      </c>
    </row>
    <row r="310" spans="2:7" x14ac:dyDescent="0.25">
      <c r="B310" s="181" t="s">
        <v>393</v>
      </c>
      <c r="C310" s="181" t="s">
        <v>394</v>
      </c>
      <c r="D310" s="181">
        <f t="shared" si="7"/>
        <v>4790</v>
      </c>
      <c r="E310" s="181">
        <f t="shared" si="7"/>
        <v>1790</v>
      </c>
      <c r="F310" s="181">
        <f t="shared" si="7"/>
        <v>3000</v>
      </c>
      <c r="G310" s="181">
        <f t="shared" si="7"/>
        <v>0</v>
      </c>
    </row>
    <row r="311" spans="2:7" x14ac:dyDescent="0.25">
      <c r="B311" s="181" t="s">
        <v>395</v>
      </c>
      <c r="C311" s="181" t="s">
        <v>396</v>
      </c>
      <c r="D311" s="181">
        <f t="shared" si="7"/>
        <v>5981.8869999999997</v>
      </c>
      <c r="E311" s="181">
        <f t="shared" si="7"/>
        <v>4981.8869999999997</v>
      </c>
      <c r="F311" s="181">
        <f t="shared" si="7"/>
        <v>1000</v>
      </c>
      <c r="G311" s="181">
        <f t="shared" si="7"/>
        <v>0</v>
      </c>
    </row>
    <row r="312" spans="2:7" x14ac:dyDescent="0.25">
      <c r="B312" s="181"/>
      <c r="C312" s="181"/>
      <c r="D312" s="181"/>
      <c r="E312" s="181"/>
      <c r="F312" s="181"/>
      <c r="G312" s="181"/>
    </row>
    <row r="313" spans="2:7" x14ac:dyDescent="0.25">
      <c r="B313" s="180" t="s">
        <v>397</v>
      </c>
      <c r="C313" s="180" t="s">
        <v>398</v>
      </c>
      <c r="D313" s="180">
        <f t="shared" ref="D313:G314" si="8">+D81/$D$226</f>
        <v>144.65355912237501</v>
      </c>
      <c r="E313" s="180">
        <f t="shared" si="8"/>
        <v>144.65355912237501</v>
      </c>
      <c r="F313" s="180">
        <f t="shared" si="8"/>
        <v>0</v>
      </c>
      <c r="G313" s="180">
        <f t="shared" si="8"/>
        <v>0</v>
      </c>
    </row>
    <row r="314" spans="2:7" x14ac:dyDescent="0.25">
      <c r="B314" s="181" t="s">
        <v>399</v>
      </c>
      <c r="C314" s="181" t="s">
        <v>400</v>
      </c>
      <c r="D314" s="181">
        <f t="shared" si="8"/>
        <v>144.65355912237501</v>
      </c>
      <c r="E314" s="181">
        <f t="shared" si="8"/>
        <v>144.65355912237501</v>
      </c>
      <c r="F314" s="181">
        <f t="shared" si="8"/>
        <v>0</v>
      </c>
      <c r="G314" s="181">
        <f t="shared" si="8"/>
        <v>0</v>
      </c>
    </row>
    <row r="315" spans="2:7" x14ac:dyDescent="0.25">
      <c r="B315" s="181"/>
      <c r="C315" s="181"/>
      <c r="D315" s="181"/>
      <c r="E315" s="181"/>
      <c r="F315" s="181"/>
      <c r="G315" s="181"/>
    </row>
    <row r="316" spans="2:7" x14ac:dyDescent="0.25">
      <c r="B316" s="180" t="s">
        <v>401</v>
      </c>
      <c r="C316" s="180" t="s">
        <v>402</v>
      </c>
      <c r="D316" s="180">
        <f t="shared" ref="D316:G319" si="9">+D84/$D$226</f>
        <v>24981.30486</v>
      </c>
      <c r="E316" s="180">
        <f t="shared" si="9"/>
        <v>12781.30486</v>
      </c>
      <c r="F316" s="180">
        <f t="shared" si="9"/>
        <v>12200</v>
      </c>
      <c r="G316" s="180">
        <f t="shared" si="9"/>
        <v>0</v>
      </c>
    </row>
    <row r="317" spans="2:7" x14ac:dyDescent="0.25">
      <c r="B317" s="181" t="s">
        <v>403</v>
      </c>
      <c r="C317" s="181" t="s">
        <v>404</v>
      </c>
      <c r="D317" s="181">
        <f t="shared" si="9"/>
        <v>19381.30486</v>
      </c>
      <c r="E317" s="181">
        <f t="shared" si="9"/>
        <v>12181.30486</v>
      </c>
      <c r="F317" s="181">
        <f t="shared" si="9"/>
        <v>7200</v>
      </c>
      <c r="G317" s="181">
        <f t="shared" si="9"/>
        <v>0</v>
      </c>
    </row>
    <row r="318" spans="2:7" x14ac:dyDescent="0.25">
      <c r="B318" s="181" t="s">
        <v>405</v>
      </c>
      <c r="C318" s="181" t="s">
        <v>406</v>
      </c>
      <c r="D318" s="181">
        <f t="shared" si="9"/>
        <v>5600</v>
      </c>
      <c r="E318" s="181">
        <f t="shared" si="9"/>
        <v>600</v>
      </c>
      <c r="F318" s="181">
        <f t="shared" si="9"/>
        <v>5000</v>
      </c>
      <c r="G318" s="181">
        <f t="shared" si="9"/>
        <v>0</v>
      </c>
    </row>
    <row r="319" spans="2:7" hidden="1" x14ac:dyDescent="0.25">
      <c r="B319" s="181" t="s">
        <v>407</v>
      </c>
      <c r="C319" s="181" t="s">
        <v>408</v>
      </c>
      <c r="D319" s="181">
        <f t="shared" si="9"/>
        <v>0</v>
      </c>
      <c r="E319" s="181">
        <f t="shared" si="9"/>
        <v>0</v>
      </c>
      <c r="F319" s="181">
        <f t="shared" si="9"/>
        <v>0</v>
      </c>
      <c r="G319" s="181">
        <f t="shared" si="9"/>
        <v>0</v>
      </c>
    </row>
    <row r="320" spans="2:7" x14ac:dyDescent="0.25">
      <c r="B320" s="204"/>
      <c r="C320" s="204"/>
      <c r="D320" s="204"/>
      <c r="E320" s="204"/>
      <c r="F320" s="204"/>
      <c r="G320" s="204"/>
    </row>
    <row r="321" spans="2:7" x14ac:dyDescent="0.25">
      <c r="B321" s="180" t="s">
        <v>409</v>
      </c>
      <c r="C321" s="180" t="s">
        <v>410</v>
      </c>
      <c r="D321" s="180">
        <f t="shared" ref="D321:G330" si="10">+D89/$D$226</f>
        <v>18739.35439</v>
      </c>
      <c r="E321" s="180">
        <f t="shared" si="10"/>
        <v>8670.6943900000006</v>
      </c>
      <c r="F321" s="180">
        <f t="shared" si="10"/>
        <v>10068.66</v>
      </c>
      <c r="G321" s="180">
        <f t="shared" si="10"/>
        <v>0</v>
      </c>
    </row>
    <row r="322" spans="2:7" ht="12" customHeight="1" x14ac:dyDescent="0.25">
      <c r="B322" s="181" t="s">
        <v>411</v>
      </c>
      <c r="C322" s="181" t="s">
        <v>412</v>
      </c>
      <c r="D322" s="181">
        <f t="shared" si="10"/>
        <v>8670.6943900000006</v>
      </c>
      <c r="E322" s="181">
        <f t="shared" si="10"/>
        <v>8670.6943900000006</v>
      </c>
      <c r="F322" s="181">
        <f t="shared" si="10"/>
        <v>0</v>
      </c>
      <c r="G322" s="181">
        <f t="shared" si="10"/>
        <v>0</v>
      </c>
    </row>
    <row r="323" spans="2:7" ht="12" hidden="1" customHeight="1" x14ac:dyDescent="0.25">
      <c r="B323" s="181" t="s">
        <v>413</v>
      </c>
      <c r="C323" s="181" t="s">
        <v>414</v>
      </c>
      <c r="D323" s="181">
        <f t="shared" si="10"/>
        <v>0</v>
      </c>
      <c r="E323" s="181">
        <f t="shared" si="10"/>
        <v>0</v>
      </c>
      <c r="F323" s="181">
        <f t="shared" si="10"/>
        <v>0</v>
      </c>
      <c r="G323" s="181">
        <f t="shared" si="10"/>
        <v>0</v>
      </c>
    </row>
    <row r="324" spans="2:7" ht="12" hidden="1" customHeight="1" x14ac:dyDescent="0.25">
      <c r="B324" s="181" t="s">
        <v>415</v>
      </c>
      <c r="C324" s="181" t="s">
        <v>416</v>
      </c>
      <c r="D324" s="181">
        <f t="shared" si="10"/>
        <v>0</v>
      </c>
      <c r="E324" s="181">
        <f t="shared" si="10"/>
        <v>0</v>
      </c>
      <c r="F324" s="181">
        <f t="shared" si="10"/>
        <v>0</v>
      </c>
      <c r="G324" s="181">
        <f t="shared" si="10"/>
        <v>0</v>
      </c>
    </row>
    <row r="325" spans="2:7" ht="12" hidden="1" customHeight="1" x14ac:dyDescent="0.25">
      <c r="B325" s="181" t="s">
        <v>417</v>
      </c>
      <c r="C325" s="181" t="s">
        <v>418</v>
      </c>
      <c r="D325" s="181">
        <f t="shared" si="10"/>
        <v>0</v>
      </c>
      <c r="E325" s="181">
        <f t="shared" si="10"/>
        <v>0</v>
      </c>
      <c r="F325" s="181">
        <f t="shared" si="10"/>
        <v>0</v>
      </c>
      <c r="G325" s="181">
        <f t="shared" si="10"/>
        <v>0</v>
      </c>
    </row>
    <row r="326" spans="2:7" hidden="1" x14ac:dyDescent="0.25">
      <c r="B326" s="181" t="s">
        <v>419</v>
      </c>
      <c r="C326" s="181" t="s">
        <v>420</v>
      </c>
      <c r="D326" s="181">
        <f t="shared" si="10"/>
        <v>0</v>
      </c>
      <c r="E326" s="181">
        <f t="shared" si="10"/>
        <v>0</v>
      </c>
      <c r="F326" s="181">
        <f t="shared" si="10"/>
        <v>0</v>
      </c>
      <c r="G326" s="181">
        <f t="shared" si="10"/>
        <v>0</v>
      </c>
    </row>
    <row r="327" spans="2:7" hidden="1" x14ac:dyDescent="0.25">
      <c r="B327" s="181" t="s">
        <v>421</v>
      </c>
      <c r="C327" s="181" t="s">
        <v>422</v>
      </c>
      <c r="D327" s="181">
        <f t="shared" si="10"/>
        <v>0</v>
      </c>
      <c r="E327" s="181">
        <f t="shared" si="10"/>
        <v>0</v>
      </c>
      <c r="F327" s="181">
        <f t="shared" si="10"/>
        <v>0</v>
      </c>
      <c r="G327" s="181">
        <f t="shared" si="10"/>
        <v>0</v>
      </c>
    </row>
    <row r="328" spans="2:7" hidden="1" x14ac:dyDescent="0.25">
      <c r="B328" s="181" t="s">
        <v>423</v>
      </c>
      <c r="C328" s="181" t="s">
        <v>424</v>
      </c>
      <c r="D328" s="181">
        <f t="shared" si="10"/>
        <v>0</v>
      </c>
      <c r="E328" s="181">
        <f t="shared" si="10"/>
        <v>0</v>
      </c>
      <c r="F328" s="181">
        <f t="shared" si="10"/>
        <v>0</v>
      </c>
      <c r="G328" s="181">
        <f t="shared" si="10"/>
        <v>0</v>
      </c>
    </row>
    <row r="329" spans="2:7" x14ac:dyDescent="0.25">
      <c r="B329" s="181" t="s">
        <v>425</v>
      </c>
      <c r="C329" s="181" t="s">
        <v>426</v>
      </c>
      <c r="D329" s="181">
        <f t="shared" si="10"/>
        <v>10068.66</v>
      </c>
      <c r="E329" s="181">
        <f t="shared" si="10"/>
        <v>0</v>
      </c>
      <c r="F329" s="181">
        <f t="shared" si="10"/>
        <v>10068.66</v>
      </c>
      <c r="G329" s="181">
        <f t="shared" si="10"/>
        <v>0</v>
      </c>
    </row>
    <row r="330" spans="2:7" hidden="1" x14ac:dyDescent="0.25">
      <c r="B330" s="181" t="s">
        <v>427</v>
      </c>
      <c r="C330" s="181" t="s">
        <v>428</v>
      </c>
      <c r="D330" s="181">
        <f t="shared" si="10"/>
        <v>0</v>
      </c>
      <c r="E330" s="181">
        <f t="shared" si="10"/>
        <v>0</v>
      </c>
      <c r="F330" s="181">
        <f t="shared" si="10"/>
        <v>0</v>
      </c>
      <c r="G330" s="181">
        <f t="shared" si="10"/>
        <v>0</v>
      </c>
    </row>
    <row r="331" spans="2:7" x14ac:dyDescent="0.25">
      <c r="B331" s="181"/>
      <c r="C331" s="181"/>
      <c r="D331" s="181"/>
      <c r="E331" s="181"/>
      <c r="F331" s="181"/>
      <c r="G331" s="181"/>
    </row>
    <row r="332" spans="2:7" x14ac:dyDescent="0.25">
      <c r="B332" s="180" t="s">
        <v>429</v>
      </c>
      <c r="C332" s="180" t="s">
        <v>430</v>
      </c>
      <c r="D332" s="180">
        <f t="shared" ref="D332:G334" si="11">+D100/$D$226</f>
        <v>5774.1182399999998</v>
      </c>
      <c r="E332" s="180">
        <f t="shared" si="11"/>
        <v>5774.1182399999998</v>
      </c>
      <c r="F332" s="180">
        <f t="shared" si="11"/>
        <v>0</v>
      </c>
      <c r="G332" s="180">
        <f t="shared" si="11"/>
        <v>0</v>
      </c>
    </row>
    <row r="333" spans="2:7" hidden="1" x14ac:dyDescent="0.25">
      <c r="B333" s="181" t="s">
        <v>431</v>
      </c>
      <c r="C333" s="181" t="s">
        <v>432</v>
      </c>
      <c r="D333" s="181">
        <f t="shared" si="11"/>
        <v>0</v>
      </c>
      <c r="E333" s="181">
        <f t="shared" si="11"/>
        <v>0</v>
      </c>
      <c r="F333" s="181">
        <f t="shared" si="11"/>
        <v>0</v>
      </c>
      <c r="G333" s="181">
        <f t="shared" si="11"/>
        <v>0</v>
      </c>
    </row>
    <row r="334" spans="2:7" x14ac:dyDescent="0.25">
      <c r="B334" s="204" t="s">
        <v>433</v>
      </c>
      <c r="C334" s="204" t="s">
        <v>434</v>
      </c>
      <c r="D334" s="204">
        <f t="shared" si="11"/>
        <v>5774.1182399999998</v>
      </c>
      <c r="E334" s="204">
        <f t="shared" si="11"/>
        <v>5774.1182399999998</v>
      </c>
      <c r="F334" s="204">
        <f t="shared" si="11"/>
        <v>0</v>
      </c>
      <c r="G334" s="204">
        <f t="shared" si="11"/>
        <v>0</v>
      </c>
    </row>
    <row r="335" spans="2:7" x14ac:dyDescent="0.25">
      <c r="B335" s="181"/>
      <c r="C335" s="181"/>
      <c r="D335" s="181"/>
      <c r="E335" s="181"/>
      <c r="F335" s="181"/>
      <c r="G335" s="181"/>
    </row>
    <row r="336" spans="2:7" x14ac:dyDescent="0.25">
      <c r="B336" s="180" t="s">
        <v>247</v>
      </c>
      <c r="C336" s="180" t="s">
        <v>435</v>
      </c>
      <c r="D336" s="180">
        <f t="shared" ref="D336:G342" si="12">+D104/$D$226</f>
        <v>639500.97035000008</v>
      </c>
      <c r="E336" s="180">
        <f t="shared" si="12"/>
        <v>622761.39500999998</v>
      </c>
      <c r="F336" s="180">
        <f t="shared" si="12"/>
        <v>16713.227450000002</v>
      </c>
      <c r="G336" s="180">
        <f t="shared" si="12"/>
        <v>26.34789</v>
      </c>
    </row>
    <row r="337" spans="1:7" x14ac:dyDescent="0.25">
      <c r="B337" s="180" t="s">
        <v>436</v>
      </c>
      <c r="C337" s="180" t="s">
        <v>437</v>
      </c>
      <c r="D337" s="180">
        <f t="shared" si="12"/>
        <v>14123.004190000001</v>
      </c>
      <c r="E337" s="180">
        <f t="shared" si="12"/>
        <v>14123.004190000001</v>
      </c>
      <c r="F337" s="180">
        <f t="shared" si="12"/>
        <v>0</v>
      </c>
      <c r="G337" s="180">
        <f t="shared" si="12"/>
        <v>0</v>
      </c>
    </row>
    <row r="338" spans="1:7" ht="11.25" customHeight="1" x14ac:dyDescent="0.25">
      <c r="B338" s="181" t="s">
        <v>438</v>
      </c>
      <c r="C338" s="181" t="s">
        <v>439</v>
      </c>
      <c r="D338" s="181">
        <f t="shared" si="12"/>
        <v>140.6618</v>
      </c>
      <c r="E338" s="181">
        <f t="shared" si="12"/>
        <v>140.6618</v>
      </c>
      <c r="F338" s="181">
        <f t="shared" si="12"/>
        <v>0</v>
      </c>
      <c r="G338" s="181">
        <f t="shared" si="12"/>
        <v>0</v>
      </c>
    </row>
    <row r="339" spans="1:7" x14ac:dyDescent="0.25">
      <c r="A339" s="205"/>
      <c r="B339" s="181" t="s">
        <v>440</v>
      </c>
      <c r="C339" s="181" t="s">
        <v>441</v>
      </c>
      <c r="D339" s="181">
        <f t="shared" si="12"/>
        <v>295.99023999999997</v>
      </c>
      <c r="E339" s="181">
        <f t="shared" si="12"/>
        <v>295.99023999999997</v>
      </c>
      <c r="F339" s="181">
        <f t="shared" si="12"/>
        <v>0</v>
      </c>
      <c r="G339" s="181">
        <f t="shared" si="12"/>
        <v>0</v>
      </c>
    </row>
    <row r="340" spans="1:7" hidden="1" x14ac:dyDescent="0.25">
      <c r="A340" s="206"/>
      <c r="B340" s="181" t="s">
        <v>442</v>
      </c>
      <c r="C340" s="181" t="s">
        <v>443</v>
      </c>
      <c r="D340" s="181">
        <f t="shared" si="12"/>
        <v>0</v>
      </c>
      <c r="E340" s="181">
        <f t="shared" si="12"/>
        <v>0</v>
      </c>
      <c r="F340" s="181">
        <f t="shared" si="12"/>
        <v>0</v>
      </c>
      <c r="G340" s="181">
        <f t="shared" si="12"/>
        <v>0</v>
      </c>
    </row>
    <row r="341" spans="1:7" x14ac:dyDescent="0.25">
      <c r="A341" s="206"/>
      <c r="B341" s="181" t="s">
        <v>444</v>
      </c>
      <c r="C341" s="181" t="s">
        <v>445</v>
      </c>
      <c r="D341" s="181">
        <f t="shared" si="12"/>
        <v>862.24835000000007</v>
      </c>
      <c r="E341" s="181">
        <f t="shared" si="12"/>
        <v>862.24835000000007</v>
      </c>
      <c r="F341" s="181">
        <f t="shared" si="12"/>
        <v>0</v>
      </c>
      <c r="G341" s="181">
        <f t="shared" si="12"/>
        <v>0</v>
      </c>
    </row>
    <row r="342" spans="1:7" x14ac:dyDescent="0.25">
      <c r="A342" s="206"/>
      <c r="B342" s="181" t="s">
        <v>446</v>
      </c>
      <c r="C342" s="181" t="s">
        <v>447</v>
      </c>
      <c r="D342" s="181">
        <f t="shared" si="12"/>
        <v>12824.103800000001</v>
      </c>
      <c r="E342" s="181">
        <f t="shared" si="12"/>
        <v>12824.103800000001</v>
      </c>
      <c r="F342" s="181">
        <f t="shared" si="12"/>
        <v>0</v>
      </c>
      <c r="G342" s="181">
        <f t="shared" si="12"/>
        <v>0</v>
      </c>
    </row>
    <row r="343" spans="1:7" x14ac:dyDescent="0.25">
      <c r="A343" s="206"/>
      <c r="B343" s="181"/>
      <c r="C343" s="181"/>
      <c r="D343" s="181"/>
      <c r="E343" s="181"/>
      <c r="F343" s="181"/>
      <c r="G343" s="181"/>
    </row>
    <row r="344" spans="1:7" x14ac:dyDescent="0.25">
      <c r="A344" s="206"/>
      <c r="B344" s="180" t="s">
        <v>448</v>
      </c>
      <c r="C344" s="180" t="s">
        <v>449</v>
      </c>
      <c r="D344" s="180">
        <f t="shared" ref="D344:G348" si="13">+D112/$D$226</f>
        <v>600</v>
      </c>
      <c r="E344" s="180">
        <f t="shared" si="13"/>
        <v>600</v>
      </c>
      <c r="F344" s="180">
        <f t="shared" si="13"/>
        <v>0</v>
      </c>
      <c r="G344" s="180">
        <f t="shared" si="13"/>
        <v>0</v>
      </c>
    </row>
    <row r="345" spans="1:7" x14ac:dyDescent="0.25">
      <c r="A345" s="206"/>
      <c r="B345" s="181" t="s">
        <v>450</v>
      </c>
      <c r="C345" s="181" t="s">
        <v>451</v>
      </c>
      <c r="D345" s="181">
        <f t="shared" si="13"/>
        <v>100</v>
      </c>
      <c r="E345" s="181">
        <f t="shared" si="13"/>
        <v>100</v>
      </c>
      <c r="F345" s="181">
        <f t="shared" si="13"/>
        <v>0</v>
      </c>
      <c r="G345" s="181">
        <f t="shared" si="13"/>
        <v>0</v>
      </c>
    </row>
    <row r="346" spans="1:7" hidden="1" x14ac:dyDescent="0.25">
      <c r="A346" s="206"/>
      <c r="B346" s="181" t="s">
        <v>452</v>
      </c>
      <c r="C346" s="181" t="s">
        <v>453</v>
      </c>
      <c r="D346" s="181">
        <f t="shared" si="13"/>
        <v>0</v>
      </c>
      <c r="E346" s="181">
        <f t="shared" si="13"/>
        <v>0</v>
      </c>
      <c r="F346" s="181">
        <f t="shared" si="13"/>
        <v>0</v>
      </c>
      <c r="G346" s="181">
        <f t="shared" si="13"/>
        <v>0</v>
      </c>
    </row>
    <row r="347" spans="1:7" hidden="1" x14ac:dyDescent="0.25">
      <c r="A347" s="206"/>
      <c r="B347" s="181" t="s">
        <v>454</v>
      </c>
      <c r="C347" s="181" t="s">
        <v>455</v>
      </c>
      <c r="D347" s="181">
        <f t="shared" si="13"/>
        <v>0</v>
      </c>
      <c r="E347" s="181">
        <f t="shared" si="13"/>
        <v>0</v>
      </c>
      <c r="F347" s="181">
        <f t="shared" si="13"/>
        <v>0</v>
      </c>
      <c r="G347" s="181">
        <f t="shared" si="13"/>
        <v>0</v>
      </c>
    </row>
    <row r="348" spans="1:7" x14ac:dyDescent="0.25">
      <c r="A348" s="206"/>
      <c r="B348" s="181" t="s">
        <v>456</v>
      </c>
      <c r="C348" s="181" t="s">
        <v>457</v>
      </c>
      <c r="D348" s="181">
        <f t="shared" si="13"/>
        <v>500</v>
      </c>
      <c r="E348" s="181">
        <f t="shared" si="13"/>
        <v>500</v>
      </c>
      <c r="F348" s="181">
        <f t="shared" si="13"/>
        <v>0</v>
      </c>
      <c r="G348" s="181">
        <f t="shared" si="13"/>
        <v>0</v>
      </c>
    </row>
    <row r="349" spans="1:7" x14ac:dyDescent="0.25">
      <c r="A349" s="206"/>
      <c r="B349" s="181"/>
      <c r="C349" s="181"/>
      <c r="D349" s="181"/>
      <c r="E349" s="181"/>
      <c r="F349" s="181"/>
      <c r="G349" s="181"/>
    </row>
    <row r="350" spans="1:7" x14ac:dyDescent="0.25">
      <c r="A350" s="206"/>
      <c r="B350" s="180" t="s">
        <v>458</v>
      </c>
      <c r="C350" s="180" t="s">
        <v>459</v>
      </c>
      <c r="D350" s="180">
        <f t="shared" ref="D350:G357" si="14">+D118/$D$226</f>
        <v>38359.472350000004</v>
      </c>
      <c r="E350" s="180">
        <f t="shared" si="14"/>
        <v>38359.472350000004</v>
      </c>
      <c r="F350" s="180">
        <f t="shared" si="14"/>
        <v>0</v>
      </c>
      <c r="G350" s="180">
        <f t="shared" si="14"/>
        <v>0</v>
      </c>
    </row>
    <row r="351" spans="1:7" x14ac:dyDescent="0.25">
      <c r="A351" s="206"/>
      <c r="B351" s="181" t="s">
        <v>460</v>
      </c>
      <c r="C351" s="181" t="s">
        <v>461</v>
      </c>
      <c r="D351" s="181">
        <f t="shared" si="14"/>
        <v>5030.7464</v>
      </c>
      <c r="E351" s="181">
        <f t="shared" si="14"/>
        <v>5030.7464</v>
      </c>
      <c r="F351" s="181">
        <f t="shared" si="14"/>
        <v>0</v>
      </c>
      <c r="G351" s="181">
        <f t="shared" si="14"/>
        <v>0</v>
      </c>
    </row>
    <row r="352" spans="1:7" hidden="1" x14ac:dyDescent="0.25">
      <c r="A352" s="206"/>
      <c r="B352" s="181" t="s">
        <v>462</v>
      </c>
      <c r="C352" s="181" t="s">
        <v>463</v>
      </c>
      <c r="D352" s="181">
        <f t="shared" si="14"/>
        <v>0</v>
      </c>
      <c r="E352" s="181">
        <f t="shared" si="14"/>
        <v>0</v>
      </c>
      <c r="F352" s="181">
        <f t="shared" si="14"/>
        <v>0</v>
      </c>
      <c r="G352" s="181">
        <f t="shared" si="14"/>
        <v>0</v>
      </c>
    </row>
    <row r="353" spans="1:7" hidden="1" x14ac:dyDescent="0.25">
      <c r="A353" s="206"/>
      <c r="B353" s="181" t="s">
        <v>464</v>
      </c>
      <c r="C353" s="181" t="s">
        <v>465</v>
      </c>
      <c r="D353" s="181">
        <f t="shared" si="14"/>
        <v>27.618380000000002</v>
      </c>
      <c r="E353" s="181">
        <f t="shared" si="14"/>
        <v>27.618380000000002</v>
      </c>
      <c r="F353" s="181">
        <f t="shared" si="14"/>
        <v>0</v>
      </c>
      <c r="G353" s="181">
        <f t="shared" si="14"/>
        <v>0</v>
      </c>
    </row>
    <row r="354" spans="1:7" x14ac:dyDescent="0.25">
      <c r="A354" s="206"/>
      <c r="B354" s="181" t="s">
        <v>466</v>
      </c>
      <c r="C354" s="181" t="s">
        <v>467</v>
      </c>
      <c r="D354" s="181">
        <f t="shared" si="14"/>
        <v>5000</v>
      </c>
      <c r="E354" s="181">
        <f t="shared" si="14"/>
        <v>5000</v>
      </c>
      <c r="F354" s="181">
        <f t="shared" si="14"/>
        <v>0</v>
      </c>
      <c r="G354" s="181">
        <f t="shared" si="14"/>
        <v>0</v>
      </c>
    </row>
    <row r="355" spans="1:7" hidden="1" x14ac:dyDescent="0.25">
      <c r="A355" s="206"/>
      <c r="B355" s="181" t="s">
        <v>468</v>
      </c>
      <c r="C355" s="181" t="s">
        <v>469</v>
      </c>
      <c r="D355" s="181">
        <f t="shared" si="14"/>
        <v>2781.70757</v>
      </c>
      <c r="E355" s="181">
        <f t="shared" si="14"/>
        <v>2781.70757</v>
      </c>
      <c r="F355" s="181">
        <f t="shared" si="14"/>
        <v>0</v>
      </c>
      <c r="G355" s="181">
        <f t="shared" si="14"/>
        <v>0</v>
      </c>
    </row>
    <row r="356" spans="1:7" hidden="1" x14ac:dyDescent="0.25">
      <c r="A356" s="206"/>
      <c r="B356" s="181" t="s">
        <v>470</v>
      </c>
      <c r="C356" s="181" t="s">
        <v>471</v>
      </c>
      <c r="D356" s="181">
        <f t="shared" si="14"/>
        <v>500</v>
      </c>
      <c r="E356" s="181">
        <f t="shared" si="14"/>
        <v>500</v>
      </c>
      <c r="F356" s="181">
        <f t="shared" si="14"/>
        <v>0</v>
      </c>
      <c r="G356" s="181">
        <f t="shared" si="14"/>
        <v>0</v>
      </c>
    </row>
    <row r="357" spans="1:7" hidden="1" x14ac:dyDescent="0.25">
      <c r="A357" s="206"/>
      <c r="B357" s="181" t="s">
        <v>472</v>
      </c>
      <c r="C357" s="181" t="s">
        <v>473</v>
      </c>
      <c r="D357" s="181">
        <f t="shared" si="14"/>
        <v>25019.4</v>
      </c>
      <c r="E357" s="181">
        <f t="shared" si="14"/>
        <v>25019.4</v>
      </c>
      <c r="F357" s="181">
        <f t="shared" si="14"/>
        <v>0</v>
      </c>
      <c r="G357" s="181">
        <f t="shared" si="14"/>
        <v>0</v>
      </c>
    </row>
    <row r="358" spans="1:7" x14ac:dyDescent="0.25">
      <c r="A358" s="206"/>
      <c r="B358" s="181"/>
      <c r="C358" s="181"/>
      <c r="D358" s="181"/>
      <c r="E358" s="181"/>
      <c r="F358" s="181"/>
      <c r="G358" s="181"/>
    </row>
    <row r="359" spans="1:7" x14ac:dyDescent="0.25">
      <c r="A359" s="206"/>
      <c r="B359" s="180" t="s">
        <v>474</v>
      </c>
      <c r="C359" s="180" t="s">
        <v>475</v>
      </c>
      <c r="D359" s="180">
        <f t="shared" ref="D359:G361" si="15">+D127/$D$226</f>
        <v>506770.86565999995</v>
      </c>
      <c r="E359" s="180">
        <f t="shared" si="15"/>
        <v>505242.77688999998</v>
      </c>
      <c r="F359" s="180">
        <f t="shared" si="15"/>
        <v>1528.0887700000001</v>
      </c>
      <c r="G359" s="180">
        <f t="shared" si="15"/>
        <v>0</v>
      </c>
    </row>
    <row r="360" spans="1:7" x14ac:dyDescent="0.25">
      <c r="A360" s="206"/>
      <c r="B360" s="181" t="s">
        <v>476</v>
      </c>
      <c r="C360" s="181" t="s">
        <v>477</v>
      </c>
      <c r="D360" s="181">
        <f t="shared" si="15"/>
        <v>303564.86569000001</v>
      </c>
      <c r="E360" s="181">
        <f t="shared" si="15"/>
        <v>302302.07934</v>
      </c>
      <c r="F360" s="181">
        <f t="shared" si="15"/>
        <v>1262.7863500000001</v>
      </c>
      <c r="G360" s="181">
        <f t="shared" si="15"/>
        <v>0</v>
      </c>
    </row>
    <row r="361" spans="1:7" x14ac:dyDescent="0.25">
      <c r="A361" s="206"/>
      <c r="B361" s="181" t="s">
        <v>478</v>
      </c>
      <c r="C361" s="181" t="s">
        <v>479</v>
      </c>
      <c r="D361" s="181">
        <f t="shared" si="15"/>
        <v>203205.99997</v>
      </c>
      <c r="E361" s="181">
        <f t="shared" si="15"/>
        <v>202940.69755000001</v>
      </c>
      <c r="F361" s="181">
        <f t="shared" si="15"/>
        <v>265.30241999999998</v>
      </c>
      <c r="G361" s="181">
        <f t="shared" si="15"/>
        <v>0</v>
      </c>
    </row>
    <row r="362" spans="1:7" hidden="1" x14ac:dyDescent="0.25">
      <c r="A362" s="206"/>
      <c r="B362" s="181"/>
      <c r="C362" s="181"/>
      <c r="D362" s="181"/>
      <c r="E362" s="181"/>
      <c r="F362" s="181"/>
      <c r="G362" s="181"/>
    </row>
    <row r="363" spans="1:7" hidden="1" x14ac:dyDescent="0.25">
      <c r="A363" s="206"/>
      <c r="B363" s="182" t="s">
        <v>480</v>
      </c>
      <c r="C363" s="182" t="s">
        <v>481</v>
      </c>
      <c r="D363" s="180">
        <f t="shared" ref="D363:G366" si="16">+D131/$D$226</f>
        <v>0</v>
      </c>
      <c r="E363" s="180">
        <f t="shared" si="16"/>
        <v>0</v>
      </c>
      <c r="F363" s="180">
        <f t="shared" si="16"/>
        <v>0</v>
      </c>
      <c r="G363" s="180">
        <f t="shared" si="16"/>
        <v>0</v>
      </c>
    </row>
    <row r="364" spans="1:7" hidden="1" x14ac:dyDescent="0.25">
      <c r="A364" s="206"/>
      <c r="B364" s="183" t="s">
        <v>482</v>
      </c>
      <c r="C364" s="183" t="s">
        <v>483</v>
      </c>
      <c r="D364" s="181">
        <f t="shared" si="16"/>
        <v>0</v>
      </c>
      <c r="E364" s="181">
        <f t="shared" si="16"/>
        <v>0</v>
      </c>
      <c r="F364" s="181">
        <f t="shared" si="16"/>
        <v>0</v>
      </c>
      <c r="G364" s="181">
        <f t="shared" si="16"/>
        <v>0</v>
      </c>
    </row>
    <row r="365" spans="1:7" hidden="1" x14ac:dyDescent="0.25">
      <c r="A365" s="206"/>
      <c r="B365" s="183" t="s">
        <v>484</v>
      </c>
      <c r="C365" s="183" t="s">
        <v>485</v>
      </c>
      <c r="D365" s="181">
        <f t="shared" si="16"/>
        <v>0</v>
      </c>
      <c r="E365" s="181">
        <f t="shared" si="16"/>
        <v>0</v>
      </c>
      <c r="F365" s="181">
        <f t="shared" si="16"/>
        <v>0</v>
      </c>
      <c r="G365" s="181">
        <f t="shared" si="16"/>
        <v>0</v>
      </c>
    </row>
    <row r="366" spans="1:7" hidden="1" x14ac:dyDescent="0.25">
      <c r="A366" s="206"/>
      <c r="B366" s="183" t="s">
        <v>486</v>
      </c>
      <c r="C366" s="183" t="s">
        <v>487</v>
      </c>
      <c r="D366" s="181">
        <f t="shared" si="16"/>
        <v>0</v>
      </c>
      <c r="E366" s="181">
        <f t="shared" si="16"/>
        <v>0</v>
      </c>
      <c r="F366" s="181">
        <f t="shared" si="16"/>
        <v>0</v>
      </c>
      <c r="G366" s="181">
        <f t="shared" si="16"/>
        <v>0</v>
      </c>
    </row>
    <row r="367" spans="1:7" x14ac:dyDescent="0.25">
      <c r="A367" s="206"/>
      <c r="B367" s="181"/>
      <c r="C367" s="181"/>
      <c r="D367" s="181"/>
      <c r="E367" s="181"/>
      <c r="F367" s="181"/>
      <c r="G367" s="181"/>
    </row>
    <row r="368" spans="1:7" x14ac:dyDescent="0.25">
      <c r="A368" s="206"/>
      <c r="B368" s="180" t="s">
        <v>488</v>
      </c>
      <c r="C368" s="180" t="s">
        <v>489</v>
      </c>
      <c r="D368" s="180">
        <f t="shared" ref="D368:G376" si="17">+D136/$D$226</f>
        <v>79647.628150000004</v>
      </c>
      <c r="E368" s="180">
        <f t="shared" si="17"/>
        <v>64436.141580000003</v>
      </c>
      <c r="F368" s="180">
        <f t="shared" si="17"/>
        <v>15185.138680000002</v>
      </c>
      <c r="G368" s="180">
        <f t="shared" si="17"/>
        <v>26.34789</v>
      </c>
    </row>
    <row r="369" spans="1:7" x14ac:dyDescent="0.25">
      <c r="A369" s="206"/>
      <c r="B369" s="181" t="s">
        <v>490</v>
      </c>
      <c r="C369" s="181" t="s">
        <v>491</v>
      </c>
      <c r="D369" s="181">
        <f t="shared" si="17"/>
        <v>3427.52684</v>
      </c>
      <c r="E369" s="181">
        <f t="shared" si="17"/>
        <v>2901.1789499999995</v>
      </c>
      <c r="F369" s="181">
        <f t="shared" si="17"/>
        <v>500</v>
      </c>
      <c r="G369" s="181">
        <f t="shared" si="17"/>
        <v>26.34789</v>
      </c>
    </row>
    <row r="370" spans="1:7" ht="12" customHeight="1" x14ac:dyDescent="0.25">
      <c r="A370" s="206"/>
      <c r="B370" s="181" t="s">
        <v>492</v>
      </c>
      <c r="C370" s="181" t="s">
        <v>493</v>
      </c>
      <c r="D370" s="181">
        <f t="shared" si="17"/>
        <v>9161.3189299999995</v>
      </c>
      <c r="E370" s="181">
        <f t="shared" si="17"/>
        <v>9161.3189299999995</v>
      </c>
      <c r="F370" s="181">
        <f t="shared" si="17"/>
        <v>0</v>
      </c>
      <c r="G370" s="181">
        <f t="shared" si="17"/>
        <v>0</v>
      </c>
    </row>
    <row r="371" spans="1:7" x14ac:dyDescent="0.25">
      <c r="A371" s="206"/>
      <c r="B371" s="181" t="s">
        <v>494</v>
      </c>
      <c r="C371" s="181" t="s">
        <v>495</v>
      </c>
      <c r="D371" s="181">
        <f t="shared" si="17"/>
        <v>553.71571999999992</v>
      </c>
      <c r="E371" s="181">
        <f t="shared" si="17"/>
        <v>553.71571999999992</v>
      </c>
      <c r="F371" s="181">
        <f t="shared" si="17"/>
        <v>0</v>
      </c>
      <c r="G371" s="181">
        <f t="shared" si="17"/>
        <v>0</v>
      </c>
    </row>
    <row r="372" spans="1:7" x14ac:dyDescent="0.25">
      <c r="A372" s="207"/>
      <c r="B372" s="181" t="s">
        <v>496</v>
      </c>
      <c r="C372" s="181" t="s">
        <v>497</v>
      </c>
      <c r="D372" s="181">
        <f t="shared" si="17"/>
        <v>1432.5936499999998</v>
      </c>
      <c r="E372" s="181">
        <f t="shared" si="17"/>
        <v>282.59365000000003</v>
      </c>
      <c r="F372" s="181">
        <f t="shared" si="17"/>
        <v>1150</v>
      </c>
      <c r="G372" s="181">
        <f t="shared" si="17"/>
        <v>0</v>
      </c>
    </row>
    <row r="373" spans="1:7" x14ac:dyDescent="0.25">
      <c r="A373" s="205"/>
      <c r="B373" s="181" t="s">
        <v>498</v>
      </c>
      <c r="C373" s="181" t="s">
        <v>499</v>
      </c>
      <c r="D373" s="181">
        <f t="shared" si="17"/>
        <v>607.73118999999997</v>
      </c>
      <c r="E373" s="181">
        <f t="shared" si="17"/>
        <v>607.73118999999997</v>
      </c>
      <c r="F373" s="181">
        <f t="shared" si="17"/>
        <v>0</v>
      </c>
      <c r="G373" s="181">
        <f t="shared" si="17"/>
        <v>0</v>
      </c>
    </row>
    <row r="374" spans="1:7" hidden="1" x14ac:dyDescent="0.25">
      <c r="A374" s="206"/>
      <c r="B374" s="181" t="s">
        <v>500</v>
      </c>
      <c r="C374" s="181" t="s">
        <v>501</v>
      </c>
      <c r="D374" s="181">
        <f t="shared" si="17"/>
        <v>0</v>
      </c>
      <c r="E374" s="181">
        <f t="shared" si="17"/>
        <v>0</v>
      </c>
      <c r="F374" s="181">
        <f t="shared" si="17"/>
        <v>0</v>
      </c>
      <c r="G374" s="181">
        <f t="shared" si="17"/>
        <v>0</v>
      </c>
    </row>
    <row r="375" spans="1:7" hidden="1" x14ac:dyDescent="0.25">
      <c r="A375" s="206"/>
      <c r="B375" s="181" t="s">
        <v>502</v>
      </c>
      <c r="C375" s="181" t="s">
        <v>503</v>
      </c>
      <c r="D375" s="181">
        <f t="shared" si="17"/>
        <v>0</v>
      </c>
      <c r="E375" s="181">
        <f t="shared" si="17"/>
        <v>0</v>
      </c>
      <c r="F375" s="181">
        <f t="shared" si="17"/>
        <v>0</v>
      </c>
      <c r="G375" s="181">
        <f t="shared" si="17"/>
        <v>0</v>
      </c>
    </row>
    <row r="376" spans="1:7" x14ac:dyDescent="0.25">
      <c r="A376" s="206"/>
      <c r="B376" s="204" t="s">
        <v>504</v>
      </c>
      <c r="C376" s="204" t="s">
        <v>505</v>
      </c>
      <c r="D376" s="204">
        <f t="shared" si="17"/>
        <v>64464.74182000001</v>
      </c>
      <c r="E376" s="204">
        <f t="shared" si="17"/>
        <v>50929.603140000007</v>
      </c>
      <c r="F376" s="204">
        <f t="shared" si="17"/>
        <v>13535.138680000002</v>
      </c>
      <c r="G376" s="204">
        <f t="shared" si="17"/>
        <v>0</v>
      </c>
    </row>
    <row r="377" spans="1:7" x14ac:dyDescent="0.25">
      <c r="A377" s="206"/>
      <c r="B377" s="181"/>
      <c r="C377" s="181"/>
      <c r="D377" s="181"/>
      <c r="E377" s="181"/>
      <c r="F377" s="181"/>
      <c r="G377" s="181"/>
    </row>
    <row r="378" spans="1:7" hidden="1" x14ac:dyDescent="0.25">
      <c r="A378" s="206"/>
      <c r="B378" s="180" t="s">
        <v>506</v>
      </c>
      <c r="C378" s="180" t="s">
        <v>507</v>
      </c>
      <c r="D378" s="180">
        <f t="shared" ref="D378:G393" si="18">+D146/$D$226</f>
        <v>0</v>
      </c>
      <c r="E378" s="180">
        <f t="shared" si="18"/>
        <v>0</v>
      </c>
      <c r="F378" s="180">
        <f t="shared" si="18"/>
        <v>0</v>
      </c>
      <c r="G378" s="180">
        <f t="shared" si="18"/>
        <v>0</v>
      </c>
    </row>
    <row r="379" spans="1:7" hidden="1" x14ac:dyDescent="0.25">
      <c r="A379" s="206"/>
      <c r="B379" s="180" t="s">
        <v>508</v>
      </c>
      <c r="C379" s="180" t="s">
        <v>509</v>
      </c>
      <c r="D379" s="180">
        <f t="shared" si="18"/>
        <v>0</v>
      </c>
      <c r="E379" s="180">
        <f t="shared" si="18"/>
        <v>0</v>
      </c>
      <c r="F379" s="180">
        <f t="shared" si="18"/>
        <v>0</v>
      </c>
      <c r="G379" s="180">
        <f t="shared" si="18"/>
        <v>0</v>
      </c>
    </row>
    <row r="380" spans="1:7" hidden="1" x14ac:dyDescent="0.25">
      <c r="A380" s="206"/>
      <c r="B380" s="181" t="s">
        <v>510</v>
      </c>
      <c r="C380" s="181" t="s">
        <v>511</v>
      </c>
      <c r="D380" s="180">
        <f t="shared" si="18"/>
        <v>0</v>
      </c>
      <c r="E380" s="180">
        <f t="shared" si="18"/>
        <v>0</v>
      </c>
      <c r="F380" s="180">
        <f t="shared" si="18"/>
        <v>0</v>
      </c>
      <c r="G380" s="180">
        <f t="shared" si="18"/>
        <v>0</v>
      </c>
    </row>
    <row r="381" spans="1:7" hidden="1" x14ac:dyDescent="0.25">
      <c r="A381" s="206"/>
      <c r="B381" s="181"/>
      <c r="C381" s="181"/>
      <c r="D381" s="180">
        <f t="shared" si="18"/>
        <v>0</v>
      </c>
      <c r="E381" s="180">
        <f t="shared" si="18"/>
        <v>0</v>
      </c>
      <c r="F381" s="180">
        <f t="shared" si="18"/>
        <v>0</v>
      </c>
      <c r="G381" s="180">
        <f t="shared" si="18"/>
        <v>0</v>
      </c>
    </row>
    <row r="382" spans="1:7" hidden="1" x14ac:dyDescent="0.25">
      <c r="A382" s="206"/>
      <c r="B382" s="180" t="s">
        <v>512</v>
      </c>
      <c r="C382" s="180" t="s">
        <v>513</v>
      </c>
      <c r="D382" s="180">
        <f t="shared" si="18"/>
        <v>0</v>
      </c>
      <c r="E382" s="180">
        <f t="shared" si="18"/>
        <v>0</v>
      </c>
      <c r="F382" s="180">
        <f t="shared" si="18"/>
        <v>0</v>
      </c>
      <c r="G382" s="180">
        <f t="shared" si="18"/>
        <v>0</v>
      </c>
    </row>
    <row r="383" spans="1:7" hidden="1" x14ac:dyDescent="0.25">
      <c r="A383" s="206"/>
      <c r="B383" s="181" t="s">
        <v>514</v>
      </c>
      <c r="C383" s="181" t="s">
        <v>515</v>
      </c>
      <c r="D383" s="181">
        <f t="shared" si="18"/>
        <v>0</v>
      </c>
      <c r="E383" s="181">
        <f t="shared" si="18"/>
        <v>0</v>
      </c>
      <c r="F383" s="181">
        <f t="shared" si="18"/>
        <v>0</v>
      </c>
      <c r="G383" s="181">
        <f t="shared" si="18"/>
        <v>0</v>
      </c>
    </row>
    <row r="384" spans="1:7" hidden="1" x14ac:dyDescent="0.25">
      <c r="A384" s="206"/>
      <c r="B384" s="181"/>
      <c r="C384" s="181"/>
      <c r="D384" s="181">
        <f t="shared" si="18"/>
        <v>0</v>
      </c>
      <c r="E384" s="181">
        <f t="shared" si="18"/>
        <v>0</v>
      </c>
      <c r="F384" s="181">
        <f t="shared" si="18"/>
        <v>0</v>
      </c>
      <c r="G384" s="181">
        <f t="shared" si="18"/>
        <v>0</v>
      </c>
    </row>
    <row r="385" spans="1:7" hidden="1" x14ac:dyDescent="0.25">
      <c r="A385" s="206"/>
      <c r="B385" s="180" t="s">
        <v>516</v>
      </c>
      <c r="C385" s="180" t="s">
        <v>517</v>
      </c>
      <c r="D385" s="180">
        <f t="shared" si="18"/>
        <v>0</v>
      </c>
      <c r="E385" s="180">
        <f t="shared" si="18"/>
        <v>0</v>
      </c>
      <c r="F385" s="180">
        <f t="shared" si="18"/>
        <v>0</v>
      </c>
      <c r="G385" s="180">
        <f t="shared" si="18"/>
        <v>0</v>
      </c>
    </row>
    <row r="386" spans="1:7" hidden="1" x14ac:dyDescent="0.25">
      <c r="A386" s="206"/>
      <c r="B386" s="180" t="s">
        <v>518</v>
      </c>
      <c r="C386" s="180" t="s">
        <v>519</v>
      </c>
      <c r="D386" s="180">
        <f t="shared" si="18"/>
        <v>0</v>
      </c>
      <c r="E386" s="180">
        <f t="shared" si="18"/>
        <v>0</v>
      </c>
      <c r="F386" s="180">
        <f t="shared" si="18"/>
        <v>0</v>
      </c>
      <c r="G386" s="180">
        <f t="shared" si="18"/>
        <v>0</v>
      </c>
    </row>
    <row r="387" spans="1:7" hidden="1" x14ac:dyDescent="0.25">
      <c r="A387" s="206"/>
      <c r="B387" s="181" t="s">
        <v>520</v>
      </c>
      <c r="C387" s="181" t="s">
        <v>521</v>
      </c>
      <c r="D387" s="181">
        <f t="shared" si="18"/>
        <v>0</v>
      </c>
      <c r="E387" s="181">
        <f t="shared" si="18"/>
        <v>0</v>
      </c>
      <c r="F387" s="181">
        <f t="shared" si="18"/>
        <v>0</v>
      </c>
      <c r="G387" s="181">
        <f t="shared" si="18"/>
        <v>0</v>
      </c>
    </row>
    <row r="388" spans="1:7" hidden="1" x14ac:dyDescent="0.25">
      <c r="A388" s="206"/>
      <c r="B388" s="181"/>
      <c r="C388" s="181"/>
      <c r="D388" s="181">
        <f t="shared" si="18"/>
        <v>0</v>
      </c>
      <c r="E388" s="181">
        <f t="shared" si="18"/>
        <v>0</v>
      </c>
      <c r="F388" s="181">
        <f t="shared" si="18"/>
        <v>0</v>
      </c>
      <c r="G388" s="181">
        <f t="shared" si="18"/>
        <v>0</v>
      </c>
    </row>
    <row r="389" spans="1:7" x14ac:dyDescent="0.25">
      <c r="A389" s="206"/>
      <c r="B389" s="180" t="s">
        <v>215</v>
      </c>
      <c r="C389" s="180" t="s">
        <v>150</v>
      </c>
      <c r="D389" s="180">
        <f t="shared" si="18"/>
        <v>-7317621.0344799999</v>
      </c>
      <c r="E389" s="180">
        <f t="shared" si="18"/>
        <v>-689454.64594000007</v>
      </c>
      <c r="F389" s="180">
        <f t="shared" si="18"/>
        <v>-4381301.954429999</v>
      </c>
      <c r="G389" s="180">
        <f t="shared" si="18"/>
        <v>-2246864.4341100003</v>
      </c>
    </row>
    <row r="390" spans="1:7" x14ac:dyDescent="0.25">
      <c r="A390" s="206"/>
      <c r="B390" s="180" t="s">
        <v>522</v>
      </c>
      <c r="C390" s="180" t="s">
        <v>523</v>
      </c>
      <c r="D390" s="180">
        <f t="shared" si="18"/>
        <v>-2623471.4999099998</v>
      </c>
      <c r="E390" s="180">
        <f t="shared" si="18"/>
        <v>-1074990.27199</v>
      </c>
      <c r="F390" s="180">
        <f t="shared" si="18"/>
        <v>-810702.48885999992</v>
      </c>
      <c r="G390" s="180">
        <f t="shared" si="18"/>
        <v>-737778.73905999993</v>
      </c>
    </row>
    <row r="391" spans="1:7" x14ac:dyDescent="0.25">
      <c r="A391" s="206"/>
      <c r="B391" s="181" t="s">
        <v>524</v>
      </c>
      <c r="C391" s="181" t="s">
        <v>525</v>
      </c>
      <c r="D391" s="181">
        <f t="shared" si="18"/>
        <v>-65890.453049999996</v>
      </c>
      <c r="E391" s="181">
        <f t="shared" si="18"/>
        <v>8809.7049499999994</v>
      </c>
      <c r="F391" s="181">
        <f t="shared" si="18"/>
        <v>-34350.158000000003</v>
      </c>
      <c r="G391" s="181">
        <f t="shared" si="18"/>
        <v>-40350</v>
      </c>
    </row>
    <row r="392" spans="1:7" hidden="1" x14ac:dyDescent="0.25">
      <c r="A392" s="206"/>
      <c r="B392" s="181" t="s">
        <v>526</v>
      </c>
      <c r="C392" s="181" t="s">
        <v>527</v>
      </c>
      <c r="D392" s="181">
        <f t="shared" si="18"/>
        <v>-93695</v>
      </c>
      <c r="E392" s="181">
        <f t="shared" si="18"/>
        <v>0</v>
      </c>
      <c r="F392" s="181">
        <f t="shared" si="18"/>
        <v>-46620</v>
      </c>
      <c r="G392" s="181">
        <f t="shared" si="18"/>
        <v>-47075</v>
      </c>
    </row>
    <row r="393" spans="1:7" x14ac:dyDescent="0.25">
      <c r="A393" s="206"/>
      <c r="B393" s="181" t="s">
        <v>528</v>
      </c>
      <c r="C393" s="181" t="s">
        <v>529</v>
      </c>
      <c r="D393" s="181">
        <f t="shared" si="18"/>
        <v>-477936.48868999997</v>
      </c>
      <c r="E393" s="181">
        <f t="shared" si="18"/>
        <v>-286069.66531999997</v>
      </c>
      <c r="F393" s="181">
        <f t="shared" si="18"/>
        <v>-84266.823369999998</v>
      </c>
      <c r="G393" s="181">
        <f t="shared" si="18"/>
        <v>-107600</v>
      </c>
    </row>
    <row r="394" spans="1:7" x14ac:dyDescent="0.25">
      <c r="A394" s="206"/>
      <c r="B394" s="181" t="s">
        <v>530</v>
      </c>
      <c r="C394" s="181" t="s">
        <v>531</v>
      </c>
      <c r="D394" s="181">
        <f t="shared" ref="D394:G398" si="19">+D162/$D$226</f>
        <v>-513174.45107999997</v>
      </c>
      <c r="E394" s="181">
        <f t="shared" si="19"/>
        <v>-299123.14588999999</v>
      </c>
      <c r="F394" s="181">
        <f t="shared" si="19"/>
        <v>-106451.30519</v>
      </c>
      <c r="G394" s="181">
        <f t="shared" si="19"/>
        <v>-107600</v>
      </c>
    </row>
    <row r="395" spans="1:7" x14ac:dyDescent="0.25">
      <c r="A395" s="206"/>
      <c r="B395" s="181" t="s">
        <v>532</v>
      </c>
      <c r="C395" s="181" t="s">
        <v>533</v>
      </c>
      <c r="D395" s="181">
        <f t="shared" si="19"/>
        <v>-324008.75864999997</v>
      </c>
      <c r="E395" s="181">
        <f t="shared" si="19"/>
        <v>-135306.88143000001</v>
      </c>
      <c r="F395" s="181">
        <f t="shared" si="19"/>
        <v>-157038.39012</v>
      </c>
      <c r="G395" s="181">
        <f t="shared" si="19"/>
        <v>-31663.487099999995</v>
      </c>
    </row>
    <row r="396" spans="1:7" x14ac:dyDescent="0.25">
      <c r="A396" s="206"/>
      <c r="B396" s="181" t="s">
        <v>534</v>
      </c>
      <c r="C396" s="181" t="s">
        <v>535</v>
      </c>
      <c r="D396" s="181">
        <f t="shared" si="19"/>
        <v>-541187.48165999993</v>
      </c>
      <c r="E396" s="181">
        <f t="shared" si="19"/>
        <v>-5796.917639999986</v>
      </c>
      <c r="F396" s="181">
        <f t="shared" si="19"/>
        <v>-266400</v>
      </c>
      <c r="G396" s="181">
        <f t="shared" si="19"/>
        <v>-268990.56401999999</v>
      </c>
    </row>
    <row r="397" spans="1:7" hidden="1" x14ac:dyDescent="0.25">
      <c r="A397" s="206"/>
      <c r="B397" s="181" t="s">
        <v>536</v>
      </c>
      <c r="C397" s="181" t="s">
        <v>537</v>
      </c>
      <c r="D397" s="181">
        <f t="shared" si="19"/>
        <v>-208714.13489000002</v>
      </c>
      <c r="E397" s="181">
        <f t="shared" si="19"/>
        <v>-172398.63477</v>
      </c>
      <c r="F397" s="181">
        <f t="shared" si="19"/>
        <v>-9415.812179999999</v>
      </c>
      <c r="G397" s="181">
        <f t="shared" si="19"/>
        <v>-26899.68794</v>
      </c>
    </row>
    <row r="398" spans="1:7" x14ac:dyDescent="0.25">
      <c r="A398" s="206"/>
      <c r="B398" s="204" t="s">
        <v>538</v>
      </c>
      <c r="C398" s="204" t="s">
        <v>539</v>
      </c>
      <c r="D398" s="204">
        <f t="shared" si="19"/>
        <v>-398864.73189000005</v>
      </c>
      <c r="E398" s="204">
        <f t="shared" si="19"/>
        <v>-185104.73189000002</v>
      </c>
      <c r="F398" s="204">
        <f t="shared" si="19"/>
        <v>-106160</v>
      </c>
      <c r="G398" s="204">
        <f t="shared" si="19"/>
        <v>-107600</v>
      </c>
    </row>
    <row r="399" spans="1:7" x14ac:dyDescent="0.25">
      <c r="A399" s="206"/>
      <c r="B399" s="181"/>
      <c r="C399" s="181"/>
      <c r="D399" s="181"/>
      <c r="E399" s="181"/>
      <c r="F399" s="181"/>
      <c r="G399" s="181"/>
    </row>
    <row r="400" spans="1:7" x14ac:dyDescent="0.25">
      <c r="A400" s="206"/>
      <c r="B400" s="180" t="s">
        <v>540</v>
      </c>
      <c r="C400" s="180" t="s">
        <v>541</v>
      </c>
      <c r="D400" s="180">
        <f t="shared" ref="D400:G410" si="20">+D168/$D$226</f>
        <v>-4694849.5345700001</v>
      </c>
      <c r="E400" s="180">
        <f t="shared" si="20"/>
        <v>384835.62605000002</v>
      </c>
      <c r="F400" s="180">
        <f t="shared" si="20"/>
        <v>-3570599.4655699995</v>
      </c>
      <c r="G400" s="180">
        <f t="shared" si="20"/>
        <v>-1509085.6950500002</v>
      </c>
    </row>
    <row r="401" spans="1:7" x14ac:dyDescent="0.25">
      <c r="A401" s="206"/>
      <c r="B401" s="204" t="s">
        <v>542</v>
      </c>
      <c r="C401" s="204" t="s">
        <v>543</v>
      </c>
      <c r="D401" s="204">
        <f t="shared" si="20"/>
        <v>-4184145.6606199993</v>
      </c>
      <c r="E401" s="204">
        <f t="shared" si="20"/>
        <v>350000</v>
      </c>
      <c r="F401" s="204">
        <f t="shared" si="20"/>
        <v>-3321428.5655699996</v>
      </c>
      <c r="G401" s="204">
        <f t="shared" si="20"/>
        <v>-1212717.0950500001</v>
      </c>
    </row>
    <row r="402" spans="1:7" x14ac:dyDescent="0.25">
      <c r="A402" s="206"/>
      <c r="B402" s="181" t="s">
        <v>544</v>
      </c>
      <c r="C402" s="181" t="s">
        <v>545</v>
      </c>
      <c r="D402" s="181">
        <f t="shared" si="20"/>
        <v>-221089.5</v>
      </c>
      <c r="E402" s="181">
        <f t="shared" si="20"/>
        <v>0</v>
      </c>
      <c r="F402" s="181">
        <f t="shared" si="20"/>
        <v>-100980.9</v>
      </c>
      <c r="G402" s="181">
        <f t="shared" si="20"/>
        <v>-120108.6</v>
      </c>
    </row>
    <row r="403" spans="1:7" hidden="1" x14ac:dyDescent="0.25">
      <c r="A403" s="206"/>
      <c r="B403" s="181" t="s">
        <v>546</v>
      </c>
      <c r="C403" s="181" t="s">
        <v>547</v>
      </c>
      <c r="D403" s="181">
        <f t="shared" si="20"/>
        <v>0</v>
      </c>
      <c r="E403" s="181">
        <f t="shared" si="20"/>
        <v>0</v>
      </c>
      <c r="F403" s="181">
        <f t="shared" si="20"/>
        <v>0</v>
      </c>
      <c r="G403" s="181">
        <f t="shared" si="20"/>
        <v>0</v>
      </c>
    </row>
    <row r="404" spans="1:7" x14ac:dyDescent="0.25">
      <c r="A404" s="206"/>
      <c r="B404" s="181" t="s">
        <v>548</v>
      </c>
      <c r="C404" s="181" t="s">
        <v>549</v>
      </c>
      <c r="D404" s="181">
        <f t="shared" si="20"/>
        <v>-92700</v>
      </c>
      <c r="E404" s="181">
        <f t="shared" si="20"/>
        <v>0</v>
      </c>
      <c r="F404" s="181">
        <f t="shared" si="20"/>
        <v>-42340</v>
      </c>
      <c r="G404" s="181">
        <f t="shared" si="20"/>
        <v>-50360</v>
      </c>
    </row>
    <row r="405" spans="1:7" x14ac:dyDescent="0.25">
      <c r="A405" s="206"/>
      <c r="B405" s="181" t="s">
        <v>550</v>
      </c>
      <c r="C405" s="181" t="s">
        <v>551</v>
      </c>
      <c r="D405" s="181">
        <f t="shared" si="20"/>
        <v>-196914.37394999998</v>
      </c>
      <c r="E405" s="181">
        <f t="shared" si="20"/>
        <v>34835.626049999999</v>
      </c>
      <c r="F405" s="181">
        <f t="shared" si="20"/>
        <v>-105850</v>
      </c>
      <c r="G405" s="181">
        <f t="shared" si="20"/>
        <v>-125900</v>
      </c>
    </row>
    <row r="406" spans="1:7" hidden="1" x14ac:dyDescent="0.25">
      <c r="A406" s="206"/>
      <c r="B406" s="181"/>
      <c r="C406" s="181"/>
      <c r="D406" s="181">
        <f t="shared" si="20"/>
        <v>0</v>
      </c>
      <c r="E406" s="181">
        <f t="shared" si="20"/>
        <v>0</v>
      </c>
      <c r="F406" s="181">
        <f t="shared" si="20"/>
        <v>0</v>
      </c>
      <c r="G406" s="181">
        <f t="shared" si="20"/>
        <v>0</v>
      </c>
    </row>
    <row r="407" spans="1:7" hidden="1" x14ac:dyDescent="0.25">
      <c r="A407" s="206"/>
      <c r="B407" s="182" t="s">
        <v>552</v>
      </c>
      <c r="C407" s="182" t="s">
        <v>553</v>
      </c>
      <c r="D407" s="180">
        <f t="shared" si="20"/>
        <v>0</v>
      </c>
      <c r="E407" s="180">
        <f t="shared" si="20"/>
        <v>0</v>
      </c>
      <c r="F407" s="180">
        <f t="shared" si="20"/>
        <v>0</v>
      </c>
      <c r="G407" s="180">
        <f t="shared" si="20"/>
        <v>0</v>
      </c>
    </row>
    <row r="408" spans="1:7" hidden="1" x14ac:dyDescent="0.25">
      <c r="A408" s="206"/>
      <c r="B408" s="183" t="s">
        <v>554</v>
      </c>
      <c r="C408" s="183" t="s">
        <v>555</v>
      </c>
      <c r="D408" s="181">
        <f t="shared" si="20"/>
        <v>0</v>
      </c>
      <c r="E408" s="181">
        <f t="shared" si="20"/>
        <v>0</v>
      </c>
      <c r="F408" s="181">
        <f t="shared" si="20"/>
        <v>0</v>
      </c>
      <c r="G408" s="181">
        <f t="shared" si="20"/>
        <v>0</v>
      </c>
    </row>
    <row r="409" spans="1:7" hidden="1" x14ac:dyDescent="0.25">
      <c r="A409" s="206"/>
      <c r="B409" s="183" t="s">
        <v>556</v>
      </c>
      <c r="C409" s="183" t="s">
        <v>557</v>
      </c>
      <c r="D409" s="181">
        <f t="shared" si="20"/>
        <v>0</v>
      </c>
      <c r="E409" s="181">
        <f t="shared" si="20"/>
        <v>0</v>
      </c>
      <c r="F409" s="181">
        <f t="shared" si="20"/>
        <v>0</v>
      </c>
      <c r="G409" s="181">
        <f t="shared" si="20"/>
        <v>0</v>
      </c>
    </row>
    <row r="410" spans="1:7" hidden="1" x14ac:dyDescent="0.25">
      <c r="A410" s="206"/>
      <c r="B410" s="181"/>
      <c r="C410" s="181"/>
      <c r="D410" s="181">
        <f t="shared" si="20"/>
        <v>0</v>
      </c>
      <c r="E410" s="181">
        <f t="shared" si="20"/>
        <v>0</v>
      </c>
      <c r="F410" s="181">
        <f t="shared" si="20"/>
        <v>0</v>
      </c>
      <c r="G410" s="181">
        <f t="shared" si="20"/>
        <v>0</v>
      </c>
    </row>
    <row r="411" spans="1:7" x14ac:dyDescent="0.25">
      <c r="A411" s="206"/>
      <c r="B411" s="181"/>
      <c r="C411" s="181"/>
      <c r="D411" s="181"/>
      <c r="E411" s="181"/>
      <c r="F411" s="181"/>
      <c r="G411" s="181"/>
    </row>
    <row r="412" spans="1:7" x14ac:dyDescent="0.25">
      <c r="A412" s="206"/>
      <c r="B412" s="180" t="s">
        <v>558</v>
      </c>
      <c r="C412" s="180" t="s">
        <v>559</v>
      </c>
      <c r="D412" s="180">
        <f t="shared" ref="D412:G416" si="21">+D179/$D$226</f>
        <v>700</v>
      </c>
      <c r="E412" s="180">
        <f t="shared" si="21"/>
        <v>700</v>
      </c>
      <c r="F412" s="180">
        <f t="shared" si="21"/>
        <v>0</v>
      </c>
      <c r="G412" s="180">
        <f t="shared" si="21"/>
        <v>0</v>
      </c>
    </row>
    <row r="413" spans="1:7" hidden="1" x14ac:dyDescent="0.25">
      <c r="A413" s="206"/>
      <c r="B413" s="181" t="s">
        <v>560</v>
      </c>
      <c r="C413" s="181" t="s">
        <v>561</v>
      </c>
      <c r="D413" s="181">
        <f t="shared" si="21"/>
        <v>0</v>
      </c>
      <c r="E413" s="181">
        <f t="shared" si="21"/>
        <v>0</v>
      </c>
      <c r="F413" s="181">
        <f t="shared" si="21"/>
        <v>0</v>
      </c>
      <c r="G413" s="181">
        <f t="shared" si="21"/>
        <v>0</v>
      </c>
    </row>
    <row r="414" spans="1:7" x14ac:dyDescent="0.25">
      <c r="A414" s="206"/>
      <c r="B414" s="181" t="s">
        <v>562</v>
      </c>
      <c r="C414" s="181" t="s">
        <v>563</v>
      </c>
      <c r="D414" s="181">
        <f t="shared" si="21"/>
        <v>700</v>
      </c>
      <c r="E414" s="181">
        <f t="shared" si="21"/>
        <v>700</v>
      </c>
      <c r="F414" s="181">
        <f t="shared" si="21"/>
        <v>0</v>
      </c>
      <c r="G414" s="181">
        <f t="shared" si="21"/>
        <v>0</v>
      </c>
    </row>
    <row r="415" spans="1:7" hidden="1" x14ac:dyDescent="0.25">
      <c r="A415" s="206"/>
      <c r="B415" s="181" t="s">
        <v>564</v>
      </c>
      <c r="C415" s="181" t="s">
        <v>565</v>
      </c>
      <c r="D415" s="181">
        <f t="shared" si="21"/>
        <v>0</v>
      </c>
      <c r="E415" s="181">
        <f t="shared" si="21"/>
        <v>0</v>
      </c>
      <c r="F415" s="181">
        <f t="shared" si="21"/>
        <v>0</v>
      </c>
      <c r="G415" s="181">
        <f t="shared" si="21"/>
        <v>0</v>
      </c>
    </row>
    <row r="416" spans="1:7" hidden="1" x14ac:dyDescent="0.25">
      <c r="A416" s="206"/>
      <c r="B416" s="181"/>
      <c r="C416" s="181"/>
      <c r="D416" s="181">
        <f t="shared" si="21"/>
        <v>0</v>
      </c>
      <c r="E416" s="181">
        <f t="shared" si="21"/>
        <v>0</v>
      </c>
      <c r="F416" s="181">
        <f t="shared" si="21"/>
        <v>0</v>
      </c>
      <c r="G416" s="181">
        <f t="shared" si="21"/>
        <v>0</v>
      </c>
    </row>
    <row r="417" spans="1:7" x14ac:dyDescent="0.25">
      <c r="A417" s="206"/>
      <c r="B417" s="181"/>
      <c r="C417" s="181"/>
      <c r="D417" s="181"/>
      <c r="E417" s="181"/>
      <c r="F417" s="181"/>
      <c r="G417" s="181"/>
    </row>
    <row r="418" spans="1:7" x14ac:dyDescent="0.25">
      <c r="A418" s="206"/>
      <c r="B418" s="180" t="s">
        <v>249</v>
      </c>
      <c r="C418" s="180" t="s">
        <v>566</v>
      </c>
      <c r="D418" s="180">
        <f t="shared" ref="D418:G421" si="22">+D184/$D$226</f>
        <v>43916.142059999998</v>
      </c>
      <c r="E418" s="180">
        <f t="shared" si="22"/>
        <v>20268.943999999996</v>
      </c>
      <c r="F418" s="180">
        <f t="shared" si="22"/>
        <v>23647.198059999999</v>
      </c>
      <c r="G418" s="180">
        <f t="shared" si="22"/>
        <v>0</v>
      </c>
    </row>
    <row r="419" spans="1:7" hidden="1" x14ac:dyDescent="0.25">
      <c r="A419" s="207"/>
      <c r="B419" s="180" t="s">
        <v>567</v>
      </c>
      <c r="C419" s="180" t="s">
        <v>568</v>
      </c>
      <c r="D419" s="180">
        <f t="shared" si="22"/>
        <v>0</v>
      </c>
      <c r="E419" s="180">
        <f t="shared" si="22"/>
        <v>0</v>
      </c>
      <c r="F419" s="180">
        <f t="shared" si="22"/>
        <v>0</v>
      </c>
      <c r="G419" s="180">
        <f t="shared" si="22"/>
        <v>0</v>
      </c>
    </row>
    <row r="420" spans="1:7" hidden="1" x14ac:dyDescent="0.25">
      <c r="B420" s="181" t="s">
        <v>569</v>
      </c>
      <c r="C420" s="181" t="s">
        <v>570</v>
      </c>
      <c r="D420" s="181">
        <f t="shared" si="22"/>
        <v>0</v>
      </c>
      <c r="E420" s="181">
        <f t="shared" si="22"/>
        <v>0</v>
      </c>
      <c r="F420" s="181">
        <f t="shared" si="22"/>
        <v>0</v>
      </c>
      <c r="G420" s="181">
        <f t="shared" si="22"/>
        <v>0</v>
      </c>
    </row>
    <row r="421" spans="1:7" hidden="1" x14ac:dyDescent="0.25">
      <c r="B421" s="181" t="s">
        <v>571</v>
      </c>
      <c r="C421" s="181" t="s">
        <v>572</v>
      </c>
      <c r="D421" s="181">
        <f t="shared" si="22"/>
        <v>0</v>
      </c>
      <c r="E421" s="181">
        <f t="shared" si="22"/>
        <v>0</v>
      </c>
      <c r="F421" s="181">
        <f t="shared" si="22"/>
        <v>0</v>
      </c>
      <c r="G421" s="181">
        <f t="shared" si="22"/>
        <v>0</v>
      </c>
    </row>
    <row r="422" spans="1:7" hidden="1" x14ac:dyDescent="0.25">
      <c r="B422" s="208"/>
      <c r="C422" s="208"/>
      <c r="D422" s="208"/>
      <c r="E422" s="208"/>
      <c r="F422" s="208"/>
      <c r="G422" s="208"/>
    </row>
    <row r="423" spans="1:7" ht="14.25" customHeight="1" x14ac:dyDescent="0.25">
      <c r="B423" s="180" t="s">
        <v>573</v>
      </c>
      <c r="C423" s="180" t="s">
        <v>574</v>
      </c>
      <c r="D423" s="180">
        <f t="shared" ref="D423:G427" si="23">+D189/$D$226</f>
        <v>39443.822060000006</v>
      </c>
      <c r="E423" s="180">
        <f t="shared" si="23"/>
        <v>15796.624</v>
      </c>
      <c r="F423" s="180">
        <f t="shared" si="23"/>
        <v>23647.198059999999</v>
      </c>
      <c r="G423" s="180">
        <f t="shared" si="23"/>
        <v>0</v>
      </c>
    </row>
    <row r="424" spans="1:7" ht="11.25" hidden="1" customHeight="1" x14ac:dyDescent="0.25">
      <c r="B424" s="181" t="s">
        <v>575</v>
      </c>
      <c r="C424" s="181" t="s">
        <v>576</v>
      </c>
      <c r="D424" s="181">
        <f t="shared" si="23"/>
        <v>0</v>
      </c>
      <c r="E424" s="181">
        <f t="shared" si="23"/>
        <v>0</v>
      </c>
      <c r="F424" s="181">
        <f t="shared" si="23"/>
        <v>0</v>
      </c>
      <c r="G424" s="181">
        <f t="shared" si="23"/>
        <v>0</v>
      </c>
    </row>
    <row r="425" spans="1:7" x14ac:dyDescent="0.25">
      <c r="B425" s="181" t="s">
        <v>577</v>
      </c>
      <c r="C425" s="181" t="s">
        <v>578</v>
      </c>
      <c r="D425" s="181">
        <f t="shared" si="23"/>
        <v>39443.822060000006</v>
      </c>
      <c r="E425" s="181">
        <f t="shared" si="23"/>
        <v>15796.624</v>
      </c>
      <c r="F425" s="181">
        <f t="shared" si="23"/>
        <v>23647.198059999999</v>
      </c>
      <c r="G425" s="181">
        <f t="shared" si="23"/>
        <v>0</v>
      </c>
    </row>
    <row r="426" spans="1:7" hidden="1" x14ac:dyDescent="0.25">
      <c r="B426" s="181" t="s">
        <v>579</v>
      </c>
      <c r="C426" s="181" t="s">
        <v>580</v>
      </c>
      <c r="D426" s="181">
        <f t="shared" si="23"/>
        <v>0</v>
      </c>
      <c r="E426" s="181">
        <f t="shared" si="23"/>
        <v>0</v>
      </c>
      <c r="F426" s="181">
        <f t="shared" si="23"/>
        <v>0</v>
      </c>
      <c r="G426" s="181">
        <f t="shared" si="23"/>
        <v>0</v>
      </c>
    </row>
    <row r="427" spans="1:7" hidden="1" x14ac:dyDescent="0.25">
      <c r="B427" s="181" t="s">
        <v>581</v>
      </c>
      <c r="C427" s="181" t="s">
        <v>582</v>
      </c>
      <c r="D427" s="181">
        <f t="shared" si="23"/>
        <v>0</v>
      </c>
      <c r="E427" s="181">
        <f t="shared" si="23"/>
        <v>0</v>
      </c>
      <c r="F427" s="181">
        <f t="shared" si="23"/>
        <v>0</v>
      </c>
      <c r="G427" s="181">
        <f t="shared" si="23"/>
        <v>0</v>
      </c>
    </row>
    <row r="428" spans="1:7" x14ac:dyDescent="0.25">
      <c r="B428" s="181"/>
      <c r="C428" s="181"/>
      <c r="D428" s="181"/>
      <c r="E428" s="181"/>
      <c r="F428" s="181"/>
      <c r="G428" s="181"/>
    </row>
    <row r="429" spans="1:7" x14ac:dyDescent="0.25">
      <c r="B429" s="180" t="s">
        <v>583</v>
      </c>
      <c r="C429" s="180" t="s">
        <v>584</v>
      </c>
      <c r="D429" s="180">
        <f t="shared" ref="D429:G430" si="24">+D195/$D$226</f>
        <v>3025.784599999999</v>
      </c>
      <c r="E429" s="180">
        <f t="shared" si="24"/>
        <v>3025.784599999999</v>
      </c>
      <c r="F429" s="180">
        <f t="shared" si="24"/>
        <v>0</v>
      </c>
      <c r="G429" s="180">
        <f t="shared" si="24"/>
        <v>0</v>
      </c>
    </row>
    <row r="430" spans="1:7" x14ac:dyDescent="0.25">
      <c r="B430" s="181" t="s">
        <v>585</v>
      </c>
      <c r="C430" s="181" t="s">
        <v>586</v>
      </c>
      <c r="D430" s="181">
        <f t="shared" si="24"/>
        <v>3025.784599999999</v>
      </c>
      <c r="E430" s="181">
        <f t="shared" si="24"/>
        <v>3025.784599999999</v>
      </c>
      <c r="F430" s="181">
        <f t="shared" si="24"/>
        <v>0</v>
      </c>
      <c r="G430" s="181">
        <f t="shared" si="24"/>
        <v>0</v>
      </c>
    </row>
    <row r="431" spans="1:7" x14ac:dyDescent="0.25">
      <c r="B431" s="181"/>
      <c r="C431" s="181"/>
      <c r="D431" s="181"/>
      <c r="E431" s="181"/>
      <c r="F431" s="181"/>
      <c r="G431" s="181"/>
    </row>
    <row r="432" spans="1:7" x14ac:dyDescent="0.25">
      <c r="B432" s="180" t="s">
        <v>587</v>
      </c>
      <c r="C432" s="180" t="s">
        <v>588</v>
      </c>
      <c r="D432" s="180">
        <f t="shared" ref="D432:G442" si="25">+D198/$D$226</f>
        <v>1446.5354000000002</v>
      </c>
      <c r="E432" s="180">
        <f t="shared" si="25"/>
        <v>1446.5354000000002</v>
      </c>
      <c r="F432" s="180">
        <f t="shared" si="25"/>
        <v>0</v>
      </c>
      <c r="G432" s="180">
        <f t="shared" si="25"/>
        <v>0</v>
      </c>
    </row>
    <row r="433" spans="2:7" x14ac:dyDescent="0.25">
      <c r="B433" s="181" t="s">
        <v>589</v>
      </c>
      <c r="C433" s="181" t="s">
        <v>590</v>
      </c>
      <c r="D433" s="181">
        <f t="shared" si="25"/>
        <v>1446.5354000000002</v>
      </c>
      <c r="E433" s="181">
        <f t="shared" si="25"/>
        <v>1446.5354000000002</v>
      </c>
      <c r="F433" s="181">
        <f t="shared" si="25"/>
        <v>0</v>
      </c>
      <c r="G433" s="181">
        <f t="shared" si="25"/>
        <v>0</v>
      </c>
    </row>
    <row r="434" spans="2:7" hidden="1" x14ac:dyDescent="0.25">
      <c r="B434" s="181" t="s">
        <v>591</v>
      </c>
      <c r="C434" s="181" t="s">
        <v>592</v>
      </c>
      <c r="D434" s="181">
        <f t="shared" si="25"/>
        <v>0</v>
      </c>
      <c r="E434" s="181">
        <f t="shared" si="25"/>
        <v>0</v>
      </c>
      <c r="F434" s="181">
        <f t="shared" si="25"/>
        <v>0</v>
      </c>
      <c r="G434" s="181">
        <f t="shared" si="25"/>
        <v>0</v>
      </c>
    </row>
    <row r="435" spans="2:7" hidden="1" x14ac:dyDescent="0.25">
      <c r="B435" s="181" t="s">
        <v>593</v>
      </c>
      <c r="C435" s="181" t="s">
        <v>594</v>
      </c>
      <c r="D435" s="181">
        <f t="shared" si="25"/>
        <v>0</v>
      </c>
      <c r="E435" s="181">
        <f t="shared" si="25"/>
        <v>0</v>
      </c>
      <c r="F435" s="181">
        <f t="shared" si="25"/>
        <v>0</v>
      </c>
      <c r="G435" s="181">
        <f t="shared" si="25"/>
        <v>0</v>
      </c>
    </row>
    <row r="436" spans="2:7" hidden="1" x14ac:dyDescent="0.25">
      <c r="B436" s="181" t="s">
        <v>595</v>
      </c>
      <c r="C436" s="181" t="s">
        <v>596</v>
      </c>
      <c r="D436" s="181">
        <f t="shared" si="25"/>
        <v>0</v>
      </c>
      <c r="E436" s="181">
        <f t="shared" si="25"/>
        <v>0</v>
      </c>
      <c r="F436" s="181">
        <f t="shared" si="25"/>
        <v>0</v>
      </c>
      <c r="G436" s="181">
        <f t="shared" si="25"/>
        <v>0</v>
      </c>
    </row>
    <row r="437" spans="2:7" hidden="1" x14ac:dyDescent="0.25">
      <c r="B437" s="181"/>
      <c r="C437" s="181"/>
      <c r="D437" s="181">
        <f t="shared" si="25"/>
        <v>0</v>
      </c>
      <c r="E437" s="181">
        <f t="shared" si="25"/>
        <v>0</v>
      </c>
      <c r="F437" s="181">
        <f t="shared" si="25"/>
        <v>0</v>
      </c>
      <c r="G437" s="181">
        <f t="shared" si="25"/>
        <v>0</v>
      </c>
    </row>
    <row r="438" spans="2:7" hidden="1" x14ac:dyDescent="0.25">
      <c r="B438" s="180" t="s">
        <v>597</v>
      </c>
      <c r="C438" s="180" t="s">
        <v>598</v>
      </c>
      <c r="D438" s="180">
        <f t="shared" si="25"/>
        <v>0</v>
      </c>
      <c r="E438" s="180">
        <f t="shared" si="25"/>
        <v>0</v>
      </c>
      <c r="F438" s="180">
        <f t="shared" si="25"/>
        <v>0</v>
      </c>
      <c r="G438" s="180">
        <f t="shared" si="25"/>
        <v>0</v>
      </c>
    </row>
    <row r="439" spans="2:7" hidden="1" x14ac:dyDescent="0.25">
      <c r="B439" s="181" t="s">
        <v>599</v>
      </c>
      <c r="C439" s="181" t="s">
        <v>600</v>
      </c>
      <c r="D439" s="181">
        <f t="shared" si="25"/>
        <v>0</v>
      </c>
      <c r="E439" s="181">
        <f t="shared" si="25"/>
        <v>0</v>
      </c>
      <c r="F439" s="181">
        <f t="shared" si="25"/>
        <v>0</v>
      </c>
      <c r="G439" s="181">
        <f t="shared" si="25"/>
        <v>0</v>
      </c>
    </row>
    <row r="440" spans="2:7" hidden="1" x14ac:dyDescent="0.25">
      <c r="B440" s="181"/>
      <c r="C440" s="181"/>
      <c r="D440" s="181">
        <f t="shared" si="25"/>
        <v>0</v>
      </c>
      <c r="E440" s="181">
        <f t="shared" si="25"/>
        <v>0</v>
      </c>
      <c r="F440" s="181">
        <f t="shared" si="25"/>
        <v>0</v>
      </c>
      <c r="G440" s="181">
        <f t="shared" si="25"/>
        <v>0</v>
      </c>
    </row>
    <row r="441" spans="2:7" hidden="1" x14ac:dyDescent="0.25">
      <c r="B441" s="180" t="s">
        <v>601</v>
      </c>
      <c r="C441" s="180" t="s">
        <v>602</v>
      </c>
      <c r="D441" s="180">
        <f t="shared" si="25"/>
        <v>0</v>
      </c>
      <c r="E441" s="180">
        <f t="shared" si="25"/>
        <v>0</v>
      </c>
      <c r="F441" s="180">
        <f t="shared" si="25"/>
        <v>0</v>
      </c>
      <c r="G441" s="180">
        <f t="shared" si="25"/>
        <v>0</v>
      </c>
    </row>
    <row r="442" spans="2:7" hidden="1" x14ac:dyDescent="0.25">
      <c r="B442" s="181" t="s">
        <v>603</v>
      </c>
      <c r="C442" s="181" t="s">
        <v>604</v>
      </c>
      <c r="D442" s="181">
        <f t="shared" si="25"/>
        <v>0</v>
      </c>
      <c r="E442" s="181">
        <f t="shared" si="25"/>
        <v>0</v>
      </c>
      <c r="F442" s="181">
        <f t="shared" si="25"/>
        <v>0</v>
      </c>
      <c r="G442" s="181">
        <f t="shared" si="25"/>
        <v>0</v>
      </c>
    </row>
    <row r="443" spans="2:7" x14ac:dyDescent="0.25">
      <c r="B443" s="181"/>
      <c r="C443" s="181"/>
      <c r="D443" s="181"/>
      <c r="E443" s="181"/>
      <c r="F443" s="181"/>
      <c r="G443" s="181"/>
    </row>
    <row r="444" spans="2:7" hidden="1" x14ac:dyDescent="0.25">
      <c r="B444" s="180" t="s">
        <v>605</v>
      </c>
      <c r="C444" s="180" t="s">
        <v>606</v>
      </c>
      <c r="D444" s="180">
        <f t="shared" ref="D444:G446" si="26">+D210/$D$226</f>
        <v>0</v>
      </c>
      <c r="E444" s="180">
        <f t="shared" si="26"/>
        <v>0</v>
      </c>
      <c r="F444" s="180">
        <f t="shared" si="26"/>
        <v>0</v>
      </c>
      <c r="G444" s="180">
        <f t="shared" si="26"/>
        <v>0</v>
      </c>
    </row>
    <row r="445" spans="2:7" hidden="1" x14ac:dyDescent="0.25">
      <c r="B445" s="181" t="s">
        <v>607</v>
      </c>
      <c r="C445" s="181" t="s">
        <v>608</v>
      </c>
      <c r="D445" s="181">
        <f t="shared" si="26"/>
        <v>0</v>
      </c>
      <c r="E445" s="181">
        <f t="shared" si="26"/>
        <v>0</v>
      </c>
      <c r="F445" s="181">
        <f t="shared" si="26"/>
        <v>0</v>
      </c>
      <c r="G445" s="181">
        <f t="shared" si="26"/>
        <v>0</v>
      </c>
    </row>
    <row r="446" spans="2:7" hidden="1" x14ac:dyDescent="0.25">
      <c r="B446" s="181" t="s">
        <v>609</v>
      </c>
      <c r="C446" s="181" t="s">
        <v>610</v>
      </c>
      <c r="D446" s="181">
        <f t="shared" si="26"/>
        <v>0</v>
      </c>
      <c r="E446" s="181">
        <f t="shared" si="26"/>
        <v>0</v>
      </c>
      <c r="F446" s="181">
        <f t="shared" si="26"/>
        <v>0</v>
      </c>
      <c r="G446" s="181">
        <f t="shared" si="26"/>
        <v>0</v>
      </c>
    </row>
    <row r="447" spans="2:7" hidden="1" x14ac:dyDescent="0.25">
      <c r="B447" s="181"/>
      <c r="C447" s="181"/>
      <c r="D447" s="181"/>
      <c r="E447" s="181"/>
      <c r="F447" s="181"/>
      <c r="G447" s="181"/>
    </row>
    <row r="448" spans="2:7" hidden="1" x14ac:dyDescent="0.25">
      <c r="B448" s="180" t="s">
        <v>611</v>
      </c>
      <c r="C448" s="180" t="s">
        <v>612</v>
      </c>
      <c r="D448" s="180">
        <f t="shared" ref="D448:G457" si="27">+D214/$D$226</f>
        <v>0</v>
      </c>
      <c r="E448" s="180">
        <f t="shared" si="27"/>
        <v>0</v>
      </c>
      <c r="F448" s="180">
        <f t="shared" si="27"/>
        <v>0</v>
      </c>
      <c r="G448" s="180">
        <f t="shared" si="27"/>
        <v>0</v>
      </c>
    </row>
    <row r="449" spans="2:7" hidden="1" x14ac:dyDescent="0.25">
      <c r="B449" s="181" t="s">
        <v>613</v>
      </c>
      <c r="C449" s="181" t="s">
        <v>614</v>
      </c>
      <c r="D449" s="181">
        <f t="shared" si="27"/>
        <v>0</v>
      </c>
      <c r="E449" s="181">
        <f t="shared" si="27"/>
        <v>0</v>
      </c>
      <c r="F449" s="181">
        <f t="shared" si="27"/>
        <v>0</v>
      </c>
      <c r="G449" s="181">
        <f t="shared" si="27"/>
        <v>0</v>
      </c>
    </row>
    <row r="450" spans="2:7" hidden="1" x14ac:dyDescent="0.25">
      <c r="B450" s="181" t="s">
        <v>615</v>
      </c>
      <c r="C450" s="181" t="s">
        <v>616</v>
      </c>
      <c r="D450" s="181">
        <f t="shared" si="27"/>
        <v>0</v>
      </c>
      <c r="E450" s="181">
        <f t="shared" si="27"/>
        <v>0</v>
      </c>
      <c r="F450" s="181">
        <f t="shared" si="27"/>
        <v>0</v>
      </c>
      <c r="G450" s="181">
        <f t="shared" si="27"/>
        <v>0</v>
      </c>
    </row>
    <row r="451" spans="2:7" hidden="1" x14ac:dyDescent="0.25">
      <c r="B451" s="180"/>
      <c r="C451" s="180"/>
      <c r="D451" s="180">
        <f t="shared" si="27"/>
        <v>0</v>
      </c>
      <c r="E451" s="180">
        <f t="shared" si="27"/>
        <v>0</v>
      </c>
      <c r="F451" s="180">
        <f t="shared" si="27"/>
        <v>0</v>
      </c>
      <c r="G451" s="180">
        <f t="shared" si="27"/>
        <v>0</v>
      </c>
    </row>
    <row r="452" spans="2:7" x14ac:dyDescent="0.25">
      <c r="B452" s="180" t="s">
        <v>224</v>
      </c>
      <c r="C452" s="180" t="s">
        <v>200</v>
      </c>
      <c r="D452" s="180">
        <f t="shared" si="27"/>
        <v>446407.7803000001</v>
      </c>
      <c r="E452" s="180">
        <f t="shared" si="27"/>
        <v>409986.38114999997</v>
      </c>
      <c r="F452" s="180">
        <f t="shared" si="27"/>
        <v>26679.88855</v>
      </c>
      <c r="G452" s="180">
        <f t="shared" si="27"/>
        <v>9741.5105999999996</v>
      </c>
    </row>
    <row r="453" spans="2:7" x14ac:dyDescent="0.25">
      <c r="B453" s="181" t="s">
        <v>617</v>
      </c>
      <c r="C453" s="181" t="s">
        <v>618</v>
      </c>
      <c r="D453" s="181">
        <f t="shared" si="27"/>
        <v>464790.13339000003</v>
      </c>
      <c r="E453" s="181">
        <f t="shared" si="27"/>
        <v>428368.73424000002</v>
      </c>
      <c r="F453" s="181">
        <f t="shared" si="27"/>
        <v>26679.88855</v>
      </c>
      <c r="G453" s="181">
        <f t="shared" si="27"/>
        <v>9741.5105999999996</v>
      </c>
    </row>
    <row r="454" spans="2:7" x14ac:dyDescent="0.25">
      <c r="B454" s="181" t="s">
        <v>126</v>
      </c>
      <c r="C454" s="181" t="s">
        <v>619</v>
      </c>
      <c r="D454" s="181">
        <f t="shared" si="27"/>
        <v>417698.39314</v>
      </c>
      <c r="E454" s="181">
        <f t="shared" si="27"/>
        <v>381731.1924</v>
      </c>
      <c r="F454" s="181">
        <f t="shared" si="27"/>
        <v>26225.693139999999</v>
      </c>
      <c r="G454" s="181">
        <f t="shared" si="27"/>
        <v>9741.507599999999</v>
      </c>
    </row>
    <row r="455" spans="2:7" x14ac:dyDescent="0.25">
      <c r="B455" s="183" t="s">
        <v>132</v>
      </c>
      <c r="C455" s="183" t="s">
        <v>620</v>
      </c>
      <c r="D455" s="181">
        <f t="shared" si="27"/>
        <v>28709.387159999998</v>
      </c>
      <c r="E455" s="181">
        <f t="shared" si="27"/>
        <v>28255.188750000001</v>
      </c>
      <c r="F455" s="181">
        <f t="shared" si="27"/>
        <v>454.19540999999998</v>
      </c>
      <c r="G455" s="181">
        <f t="shared" si="27"/>
        <v>3.0000000000000001E-3</v>
      </c>
    </row>
    <row r="456" spans="2:7" hidden="1" x14ac:dyDescent="0.25">
      <c r="B456" s="181"/>
      <c r="C456" s="181"/>
      <c r="D456" s="181">
        <f t="shared" si="27"/>
        <v>0</v>
      </c>
      <c r="E456" s="181">
        <f t="shared" si="27"/>
        <v>0</v>
      </c>
      <c r="F456" s="181">
        <f t="shared" si="27"/>
        <v>0</v>
      </c>
      <c r="G456" s="181">
        <f t="shared" si="27"/>
        <v>0</v>
      </c>
    </row>
    <row r="457" spans="2:7" ht="12.6" thickBot="1" x14ac:dyDescent="0.3">
      <c r="B457" s="209" t="s">
        <v>621</v>
      </c>
      <c r="C457" s="209"/>
      <c r="D457" s="210">
        <f t="shared" si="27"/>
        <v>-5983685.2387008769</v>
      </c>
      <c r="E457" s="210">
        <f t="shared" si="27"/>
        <v>516833.77558912232</v>
      </c>
      <c r="F457" s="210">
        <f t="shared" si="27"/>
        <v>-4263422.4386700001</v>
      </c>
      <c r="G457" s="210">
        <f t="shared" si="27"/>
        <v>-2237096.5756199998</v>
      </c>
    </row>
  </sheetData>
  <mergeCells count="25">
    <mergeCell ref="B457:C457"/>
    <mergeCell ref="B233:G233"/>
    <mergeCell ref="B234:G234"/>
    <mergeCell ref="B237:B238"/>
    <mergeCell ref="C237:C238"/>
    <mergeCell ref="D237:D238"/>
    <mergeCell ref="E237:E238"/>
    <mergeCell ref="F237:F238"/>
    <mergeCell ref="G237:G238"/>
    <mergeCell ref="G6:G7"/>
    <mergeCell ref="B223:C223"/>
    <mergeCell ref="B229:G229"/>
    <mergeCell ref="B230:G230"/>
    <mergeCell ref="B231:G231"/>
    <mergeCell ref="B232:G232"/>
    <mergeCell ref="B1:G1"/>
    <mergeCell ref="B2:G2"/>
    <mergeCell ref="B3:G3"/>
    <mergeCell ref="B4:G4"/>
    <mergeCell ref="B5:G5"/>
    <mergeCell ref="B6:B7"/>
    <mergeCell ref="C6:C7"/>
    <mergeCell ref="D6:D7"/>
    <mergeCell ref="E6:E7"/>
    <mergeCell ref="F6:F7"/>
  </mergeCells>
  <printOptions horizontalCentered="1"/>
  <pageMargins left="0.51181102362204722" right="0.51181102362204722" top="0.51181102362204722" bottom="0.51181102362204722" header="0" footer="0"/>
  <pageSetup scale="90" orientation="portrait" r:id="rId1"/>
  <headerFooter alignWithMargins="0"/>
  <rowBreaks count="2" manualBreakCount="2">
    <brk id="320" min="1" max="6" man="1"/>
    <brk id="401" min="1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99169-4D40-4098-B46F-E6D7E6319F32}">
  <dimension ref="A1:L467"/>
  <sheetViews>
    <sheetView showGridLines="0" topLeftCell="D1" zoomScaleNormal="100" workbookViewId="0">
      <pane ySplit="7" topLeftCell="A399" activePane="bottomLeft" state="frozen"/>
      <selection activeCell="G936" sqref="G936"/>
      <selection pane="bottomLeft" activeCell="A346" sqref="A346:XFD347"/>
    </sheetView>
  </sheetViews>
  <sheetFormatPr baseColWidth="10" defaultColWidth="11.44140625" defaultRowHeight="12" outlineLevelRow="1" x14ac:dyDescent="0.25"/>
  <cols>
    <col min="1" max="1" width="1.44140625" style="212" hidden="1" customWidth="1"/>
    <col min="2" max="2" width="8" style="212" customWidth="1"/>
    <col min="3" max="3" width="38.44140625" style="212" customWidth="1"/>
    <col min="4" max="4" width="18.5546875" style="212" customWidth="1"/>
    <col min="5" max="5" width="16.44140625" style="212" customWidth="1"/>
    <col min="6" max="6" width="18.6640625" style="212" customWidth="1"/>
    <col min="7" max="7" width="15.6640625" style="212" bestFit="1" customWidth="1"/>
    <col min="8" max="8" width="11.44140625" style="212"/>
    <col min="9" max="9" width="15.5546875" style="212" bestFit="1" customWidth="1"/>
    <col min="10" max="16384" width="11.44140625" style="212"/>
  </cols>
  <sheetData>
    <row r="1" spans="2:7" hidden="1" x14ac:dyDescent="0.25">
      <c r="B1" s="213" t="s">
        <v>269</v>
      </c>
      <c r="C1" s="213"/>
      <c r="D1" s="213"/>
      <c r="E1" s="213"/>
      <c r="F1" s="213"/>
      <c r="G1" s="213"/>
    </row>
    <row r="2" spans="2:7" hidden="1" x14ac:dyDescent="0.25">
      <c r="B2" s="213" t="s">
        <v>134</v>
      </c>
      <c r="C2" s="213"/>
      <c r="D2" s="213"/>
      <c r="E2" s="213"/>
      <c r="F2" s="213"/>
      <c r="G2" s="213"/>
    </row>
    <row r="3" spans="2:7" hidden="1" x14ac:dyDescent="0.25">
      <c r="B3" s="213" t="s">
        <v>626</v>
      </c>
      <c r="C3" s="213"/>
      <c r="D3" s="213"/>
      <c r="E3" s="213"/>
      <c r="F3" s="213"/>
      <c r="G3" s="213"/>
    </row>
    <row r="4" spans="2:7" hidden="1" x14ac:dyDescent="0.25">
      <c r="B4" s="213" t="s">
        <v>271</v>
      </c>
      <c r="C4" s="213"/>
      <c r="D4" s="213"/>
      <c r="E4" s="213"/>
      <c r="F4" s="213"/>
      <c r="G4" s="213"/>
    </row>
    <row r="5" spans="2:7" hidden="1" x14ac:dyDescent="0.25">
      <c r="B5" s="213" t="s">
        <v>272</v>
      </c>
      <c r="C5" s="213"/>
      <c r="D5" s="213"/>
      <c r="E5" s="213"/>
      <c r="F5" s="213"/>
      <c r="G5" s="213"/>
    </row>
    <row r="6" spans="2:7" ht="16.5" hidden="1" customHeight="1" x14ac:dyDescent="0.25">
      <c r="B6" s="214" t="s">
        <v>273</v>
      </c>
      <c r="C6" s="215" t="s">
        <v>274</v>
      </c>
      <c r="D6" s="214" t="s">
        <v>275</v>
      </c>
      <c r="E6" s="214" t="s">
        <v>276</v>
      </c>
      <c r="F6" s="214" t="s">
        <v>625</v>
      </c>
      <c r="G6" s="214" t="s">
        <v>278</v>
      </c>
    </row>
    <row r="7" spans="2:7" ht="42" hidden="1" customHeight="1" x14ac:dyDescent="0.25">
      <c r="B7" s="216"/>
      <c r="C7" s="217"/>
      <c r="D7" s="218"/>
      <c r="E7" s="218"/>
      <c r="F7" s="218"/>
      <c r="G7" s="218"/>
    </row>
    <row r="8" spans="2:7" ht="14.25" hidden="1" customHeight="1" x14ac:dyDescent="0.25">
      <c r="B8" s="219"/>
      <c r="C8" s="220"/>
      <c r="D8" s="219"/>
      <c r="E8" s="219"/>
      <c r="F8" s="219"/>
      <c r="G8" s="219"/>
    </row>
    <row r="9" spans="2:7" hidden="1" x14ac:dyDescent="0.25">
      <c r="B9" s="182" t="s">
        <v>243</v>
      </c>
      <c r="C9" s="182" t="s">
        <v>158</v>
      </c>
      <c r="D9" s="182">
        <f>SUM(E9:G9)</f>
        <v>74449021.25</v>
      </c>
      <c r="E9" s="182">
        <f>+E10+E15+E21+E28+E32+E39</f>
        <v>74449021.25</v>
      </c>
      <c r="F9" s="182">
        <f>+F10+F15+F21+F28+F32+F39</f>
        <v>0</v>
      </c>
      <c r="G9" s="182">
        <f>+G10+G15+G21+G28+G32+G39</f>
        <v>0</v>
      </c>
    </row>
    <row r="10" spans="2:7" hidden="1" x14ac:dyDescent="0.25">
      <c r="B10" s="182" t="s">
        <v>279</v>
      </c>
      <c r="C10" s="182" t="s">
        <v>280</v>
      </c>
      <c r="D10" s="182">
        <f>SUM(E10:G10)</f>
        <v>39717299.219999991</v>
      </c>
      <c r="E10" s="182">
        <f>SUM(E11:E13)</f>
        <v>39717299.219999991</v>
      </c>
      <c r="F10" s="182">
        <f>SUM(F11:F13)</f>
        <v>0</v>
      </c>
      <c r="G10" s="182">
        <f>SUM(G11:G13)</f>
        <v>0</v>
      </c>
    </row>
    <row r="11" spans="2:7" hidden="1" x14ac:dyDescent="0.25">
      <c r="B11" s="183" t="s">
        <v>281</v>
      </c>
      <c r="C11" s="183" t="s">
        <v>282</v>
      </c>
      <c r="D11" s="182">
        <f>SUM(E11:G11)</f>
        <v>0</v>
      </c>
      <c r="E11" s="183"/>
      <c r="F11" s="183"/>
      <c r="G11" s="183"/>
    </row>
    <row r="12" spans="2:7" hidden="1" x14ac:dyDescent="0.25">
      <c r="B12" s="183" t="s">
        <v>283</v>
      </c>
      <c r="C12" s="183" t="s">
        <v>284</v>
      </c>
      <c r="D12" s="182">
        <f>SUM(E12:G12)</f>
        <v>39717299.219999991</v>
      </c>
      <c r="E12" s="183">
        <f>+'[1]para consolidado aUMENTOS'!F13</f>
        <v>39717299.219999991</v>
      </c>
      <c r="F12" s="183"/>
      <c r="G12" s="183"/>
    </row>
    <row r="13" spans="2:7" hidden="1" outlineLevel="1" x14ac:dyDescent="0.25">
      <c r="B13" s="183" t="s">
        <v>285</v>
      </c>
      <c r="C13" s="183" t="s">
        <v>286</v>
      </c>
      <c r="D13" s="182">
        <f>SUM(E13:G13)</f>
        <v>0</v>
      </c>
      <c r="E13" s="183"/>
      <c r="F13" s="183"/>
      <c r="G13" s="183"/>
    </row>
    <row r="14" spans="2:7" ht="10.5" hidden="1" customHeight="1" collapsed="1" x14ac:dyDescent="0.25">
      <c r="B14" s="183"/>
      <c r="C14" s="183"/>
      <c r="D14" s="182" t="s">
        <v>218</v>
      </c>
      <c r="E14" s="183"/>
      <c r="F14" s="183"/>
      <c r="G14" s="183"/>
    </row>
    <row r="15" spans="2:7" hidden="1" x14ac:dyDescent="0.25">
      <c r="B15" s="182" t="s">
        <v>287</v>
      </c>
      <c r="C15" s="182" t="s">
        <v>288</v>
      </c>
      <c r="D15" s="182">
        <f t="shared" ref="D15:D30" si="0">SUM(E15:G15)</f>
        <v>0</v>
      </c>
      <c r="E15" s="182">
        <f>SUM(E16:E19)</f>
        <v>0</v>
      </c>
      <c r="F15" s="182">
        <f>SUM(F16:F19)</f>
        <v>0</v>
      </c>
      <c r="G15" s="182">
        <f>SUM(G16:G19)</f>
        <v>0</v>
      </c>
    </row>
    <row r="16" spans="2:7" hidden="1" outlineLevel="1" x14ac:dyDescent="0.25">
      <c r="B16" s="183" t="s">
        <v>289</v>
      </c>
      <c r="C16" s="183" t="s">
        <v>290</v>
      </c>
      <c r="D16" s="182">
        <f t="shared" si="0"/>
        <v>0</v>
      </c>
      <c r="E16" s="183"/>
      <c r="F16" s="183"/>
      <c r="G16" s="183"/>
    </row>
    <row r="17" spans="2:9" hidden="1" collapsed="1" x14ac:dyDescent="0.25">
      <c r="B17" s="183" t="s">
        <v>291</v>
      </c>
      <c r="C17" s="183" t="s">
        <v>292</v>
      </c>
      <c r="D17" s="182">
        <f t="shared" si="0"/>
        <v>0</v>
      </c>
      <c r="E17" s="183"/>
      <c r="F17" s="183"/>
      <c r="G17" s="183"/>
    </row>
    <row r="18" spans="2:9" hidden="1" x14ac:dyDescent="0.25">
      <c r="B18" s="183" t="s">
        <v>293</v>
      </c>
      <c r="C18" s="183" t="s">
        <v>294</v>
      </c>
      <c r="D18" s="182">
        <f t="shared" si="0"/>
        <v>0</v>
      </c>
      <c r="E18" s="183"/>
      <c r="F18" s="183"/>
      <c r="G18" s="183"/>
    </row>
    <row r="19" spans="2:9" hidden="1" outlineLevel="1" x14ac:dyDescent="0.25">
      <c r="B19" s="183" t="s">
        <v>295</v>
      </c>
      <c r="C19" s="183" t="s">
        <v>296</v>
      </c>
      <c r="D19" s="182">
        <f t="shared" si="0"/>
        <v>0</v>
      </c>
      <c r="E19" s="183"/>
      <c r="F19" s="183"/>
      <c r="G19" s="183"/>
      <c r="I19" s="212">
        <f>+E12+E21</f>
        <v>62248671.159999996</v>
      </c>
    </row>
    <row r="20" spans="2:9" ht="10.5" hidden="1" customHeight="1" collapsed="1" x14ac:dyDescent="0.25">
      <c r="B20" s="183"/>
      <c r="C20" s="183"/>
      <c r="D20" s="182" t="s">
        <v>218</v>
      </c>
      <c r="E20" s="183"/>
      <c r="F20" s="183"/>
      <c r="G20" s="183"/>
    </row>
    <row r="21" spans="2:9" hidden="1" x14ac:dyDescent="0.25">
      <c r="B21" s="182" t="s">
        <v>297</v>
      </c>
      <c r="C21" s="182" t="s">
        <v>298</v>
      </c>
      <c r="D21" s="182">
        <f t="shared" si="0"/>
        <v>22531371.940000001</v>
      </c>
      <c r="E21" s="182">
        <f>SUM(E22:E26)</f>
        <v>22531371.940000001</v>
      </c>
      <c r="F21" s="182">
        <f>SUM(F22:F26)</f>
        <v>0</v>
      </c>
      <c r="G21" s="182">
        <f>SUM(G22:G26)</f>
        <v>0</v>
      </c>
    </row>
    <row r="22" spans="2:9" hidden="1" x14ac:dyDescent="0.25">
      <c r="B22" s="183" t="s">
        <v>299</v>
      </c>
      <c r="C22" s="183" t="s">
        <v>300</v>
      </c>
      <c r="D22" s="182">
        <f t="shared" si="0"/>
        <v>10310091.550000001</v>
      </c>
      <c r="E22" s="183">
        <f>+'[1]para consolidado aUMENTOS'!F15+'[1]para consolidado aUMENTOS'!F20</f>
        <v>10310091.550000001</v>
      </c>
      <c r="F22" s="183"/>
      <c r="G22" s="183"/>
    </row>
    <row r="23" spans="2:9" hidden="1" x14ac:dyDescent="0.25">
      <c r="B23" s="183" t="s">
        <v>301</v>
      </c>
      <c r="C23" s="183" t="s">
        <v>302</v>
      </c>
      <c r="D23" s="182">
        <f t="shared" si="0"/>
        <v>0</v>
      </c>
      <c r="E23" s="183"/>
      <c r="F23" s="183"/>
      <c r="G23" s="183"/>
    </row>
    <row r="24" spans="2:9" hidden="1" x14ac:dyDescent="0.25">
      <c r="B24" s="183" t="s">
        <v>303</v>
      </c>
      <c r="C24" s="183" t="s">
        <v>304</v>
      </c>
      <c r="D24" s="182">
        <f t="shared" si="0"/>
        <v>4819855.959999999</v>
      </c>
      <c r="E24" s="183">
        <f>+'[1]para consolidado aUMENTOS'!F29</f>
        <v>4819855.959999999</v>
      </c>
      <c r="F24" s="183"/>
      <c r="G24" s="183"/>
    </row>
    <row r="25" spans="2:9" hidden="1" x14ac:dyDescent="0.25">
      <c r="B25" s="183" t="s">
        <v>305</v>
      </c>
      <c r="C25" s="183" t="s">
        <v>306</v>
      </c>
      <c r="D25" s="182">
        <f t="shared" si="0"/>
        <v>4131115.51</v>
      </c>
      <c r="E25" s="183">
        <f>+'[1]para consolidado aUMENTOS'!F38</f>
        <v>4131115.51</v>
      </c>
      <c r="F25" s="183"/>
      <c r="G25" s="183"/>
    </row>
    <row r="26" spans="2:9" hidden="1" x14ac:dyDescent="0.25">
      <c r="B26" s="183" t="s">
        <v>307</v>
      </c>
      <c r="C26" s="183" t="s">
        <v>308</v>
      </c>
      <c r="D26" s="182">
        <f t="shared" si="0"/>
        <v>3270308.9200000004</v>
      </c>
      <c r="E26" s="183">
        <f>+'[1]para consolidado aUMENTOS'!F40+'[1]para consolidado aUMENTOS'!F44</f>
        <v>3270308.9200000004</v>
      </c>
      <c r="F26" s="183"/>
      <c r="G26" s="183"/>
    </row>
    <row r="27" spans="2:9" ht="10.5" hidden="1" customHeight="1" x14ac:dyDescent="0.25">
      <c r="B27" s="183"/>
      <c r="C27" s="183"/>
      <c r="D27" s="182" t="s">
        <v>218</v>
      </c>
      <c r="E27" s="183"/>
      <c r="F27" s="183"/>
      <c r="G27" s="183"/>
    </row>
    <row r="28" spans="2:9" hidden="1" x14ac:dyDescent="0.25">
      <c r="B28" s="182" t="s">
        <v>309</v>
      </c>
      <c r="C28" s="182" t="s">
        <v>310</v>
      </c>
      <c r="D28" s="182">
        <f t="shared" si="0"/>
        <v>5641488.040000001</v>
      </c>
      <c r="E28" s="182">
        <f>SUM(E29:E30)</f>
        <v>5641488.040000001</v>
      </c>
      <c r="F28" s="182">
        <f>SUM(F29:F30)</f>
        <v>0</v>
      </c>
      <c r="G28" s="182">
        <f>SUM(G29:G30)</f>
        <v>0</v>
      </c>
    </row>
    <row r="29" spans="2:9" hidden="1" x14ac:dyDescent="0.25">
      <c r="B29" s="183" t="s">
        <v>311</v>
      </c>
      <c r="C29" s="183" t="s">
        <v>312</v>
      </c>
      <c r="D29" s="182">
        <f t="shared" si="0"/>
        <v>5352180.9800000004</v>
      </c>
      <c r="E29" s="183">
        <f>+'[1]para consolidado aUMENTOS'!F53</f>
        <v>5352180.9800000004</v>
      </c>
      <c r="F29" s="183"/>
      <c r="G29" s="183"/>
    </row>
    <row r="30" spans="2:9" hidden="1" x14ac:dyDescent="0.25">
      <c r="B30" s="183" t="s">
        <v>313</v>
      </c>
      <c r="C30" s="183" t="s">
        <v>314</v>
      </c>
      <c r="D30" s="182">
        <f t="shared" si="0"/>
        <v>289307.06000000006</v>
      </c>
      <c r="E30" s="183">
        <f>+'[1]para consolidado aUMENTOS'!F62</f>
        <v>289307.06000000006</v>
      </c>
      <c r="F30" s="183"/>
      <c r="G30" s="183"/>
    </row>
    <row r="31" spans="2:9" ht="10.5" hidden="1" customHeight="1" x14ac:dyDescent="0.25">
      <c r="B31" s="183"/>
      <c r="C31" s="183"/>
      <c r="D31" s="182" t="s">
        <v>218</v>
      </c>
      <c r="E31" s="183"/>
      <c r="F31" s="183"/>
      <c r="G31" s="183"/>
    </row>
    <row r="32" spans="2:9" hidden="1" x14ac:dyDescent="0.25">
      <c r="B32" s="182" t="s">
        <v>315</v>
      </c>
      <c r="C32" s="182" t="s">
        <v>316</v>
      </c>
      <c r="D32" s="182">
        <f t="shared" ref="D32:D37" si="1">+E32+F32+G32</f>
        <v>6558862.0499999998</v>
      </c>
      <c r="E32" s="182">
        <f>SUM(E33:E37)</f>
        <v>6558862.0499999998</v>
      </c>
      <c r="F32" s="182">
        <f>SUM(F33:F37)</f>
        <v>0</v>
      </c>
      <c r="G32" s="182">
        <f>SUM(G33:G37)</f>
        <v>0</v>
      </c>
    </row>
    <row r="33" spans="2:10" hidden="1" x14ac:dyDescent="0.25">
      <c r="B33" s="183" t="s">
        <v>317</v>
      </c>
      <c r="C33" s="183" t="s">
        <v>318</v>
      </c>
      <c r="D33" s="183">
        <f t="shared" si="1"/>
        <v>30716.42</v>
      </c>
      <c r="E33" s="183">
        <f>+'[1]para consolidado aUMENTOS'!F64</f>
        <v>30716.42</v>
      </c>
      <c r="F33" s="183"/>
      <c r="G33" s="183"/>
    </row>
    <row r="34" spans="2:10" hidden="1" x14ac:dyDescent="0.25">
      <c r="B34" s="183" t="s">
        <v>319</v>
      </c>
      <c r="C34" s="183" t="s">
        <v>320</v>
      </c>
      <c r="D34" s="183">
        <f t="shared" si="1"/>
        <v>1702412.0699999998</v>
      </c>
      <c r="E34" s="183">
        <f>+'[1]para consolidado aUMENTOS'!F73</f>
        <v>1702412.0699999998</v>
      </c>
      <c r="F34" s="183"/>
      <c r="G34" s="183"/>
    </row>
    <row r="35" spans="2:10" hidden="1" x14ac:dyDescent="0.25">
      <c r="B35" s="183" t="s">
        <v>321</v>
      </c>
      <c r="C35" s="183" t="s">
        <v>322</v>
      </c>
      <c r="D35" s="183">
        <f t="shared" si="1"/>
        <v>901351.65</v>
      </c>
      <c r="E35" s="183">
        <f>+'[1]para consolidado aUMENTOS'!F82</f>
        <v>901351.65</v>
      </c>
      <c r="F35" s="183"/>
      <c r="G35" s="183"/>
    </row>
    <row r="36" spans="2:10" hidden="1" x14ac:dyDescent="0.25">
      <c r="B36" s="183" t="s">
        <v>323</v>
      </c>
      <c r="C36" s="183" t="s">
        <v>324</v>
      </c>
      <c r="D36" s="183">
        <f t="shared" si="1"/>
        <v>3866153.05</v>
      </c>
      <c r="E36" s="183">
        <f>+'[1]para consolidado aUMENTOS'!F90</f>
        <v>3866153.05</v>
      </c>
      <c r="F36" s="183"/>
      <c r="G36" s="183"/>
    </row>
    <row r="37" spans="2:10" hidden="1" x14ac:dyDescent="0.25">
      <c r="B37" s="183" t="s">
        <v>325</v>
      </c>
      <c r="C37" s="183" t="s">
        <v>326</v>
      </c>
      <c r="D37" s="183">
        <f t="shared" si="1"/>
        <v>58228.86</v>
      </c>
      <c r="E37" s="183">
        <f>+'[1]para consolidado aUMENTOS'!F93</f>
        <v>58228.86</v>
      </c>
      <c r="F37" s="183"/>
      <c r="G37" s="183"/>
    </row>
    <row r="38" spans="2:10" ht="10.5" hidden="1" customHeight="1" x14ac:dyDescent="0.25">
      <c r="B38" s="183"/>
      <c r="C38" s="182"/>
      <c r="D38" s="182" t="s">
        <v>218</v>
      </c>
      <c r="E38" s="183"/>
      <c r="F38" s="183"/>
      <c r="G38" s="183"/>
    </row>
    <row r="39" spans="2:10" hidden="1" outlineLevel="1" x14ac:dyDescent="0.25">
      <c r="B39" s="182" t="s">
        <v>327</v>
      </c>
      <c r="C39" s="182" t="s">
        <v>328</v>
      </c>
      <c r="D39" s="182">
        <f>+E39+F39+G39</f>
        <v>0</v>
      </c>
      <c r="E39" s="182">
        <f>+E40</f>
        <v>0</v>
      </c>
      <c r="F39" s="182">
        <f>+F40</f>
        <v>0</v>
      </c>
      <c r="G39" s="182">
        <f>+G40</f>
        <v>0</v>
      </c>
    </row>
    <row r="40" spans="2:10" hidden="1" outlineLevel="1" x14ac:dyDescent="0.25">
      <c r="B40" s="183" t="s">
        <v>329</v>
      </c>
      <c r="C40" s="183" t="s">
        <v>330</v>
      </c>
      <c r="D40" s="183">
        <f>+E40+F40+G40</f>
        <v>0</v>
      </c>
      <c r="E40" s="183"/>
      <c r="F40" s="183"/>
      <c r="G40" s="183"/>
    </row>
    <row r="41" spans="2:10" ht="10.5" hidden="1" customHeight="1" outlineLevel="1" x14ac:dyDescent="0.25">
      <c r="B41" s="183"/>
      <c r="C41" s="183"/>
      <c r="D41" s="182" t="s">
        <v>218</v>
      </c>
      <c r="E41" s="183"/>
      <c r="F41" s="183"/>
      <c r="G41" s="183"/>
    </row>
    <row r="42" spans="2:10" hidden="1" collapsed="1" x14ac:dyDescent="0.25">
      <c r="B42" s="182" t="s">
        <v>245</v>
      </c>
      <c r="C42" s="182" t="s">
        <v>146</v>
      </c>
      <c r="D42" s="182">
        <f t="shared" ref="D42:D48" si="2">+E42+F42+G42</f>
        <v>129661881.81912237</v>
      </c>
      <c r="E42" s="182">
        <f>+E43+E50+E57+E66+E75+E81+E84+E89+E100</f>
        <v>78822680.119122371</v>
      </c>
      <c r="F42" s="182">
        <f>+F43+F50+F57+F66+F75+F81+F84+F89+F100</f>
        <v>50839201.700000003</v>
      </c>
      <c r="G42" s="182">
        <f>+G43+G50+G57+G66+G75+G81+G84+G89+G100</f>
        <v>0</v>
      </c>
    </row>
    <row r="43" spans="2:10" hidden="1" x14ac:dyDescent="0.25">
      <c r="B43" s="182" t="s">
        <v>331</v>
      </c>
      <c r="C43" s="182" t="s">
        <v>332</v>
      </c>
      <c r="D43" s="182">
        <f t="shared" si="2"/>
        <v>500000</v>
      </c>
      <c r="E43" s="182">
        <f>SUM(E44:E48)</f>
        <v>0</v>
      </c>
      <c r="F43" s="182">
        <f>SUM(F44:F48)</f>
        <v>500000</v>
      </c>
      <c r="G43" s="182">
        <f>SUM(G44:G48)</f>
        <v>0</v>
      </c>
    </row>
    <row r="44" spans="2:10" hidden="1" x14ac:dyDescent="0.25">
      <c r="B44" s="183" t="s">
        <v>333</v>
      </c>
      <c r="C44" s="183" t="s">
        <v>334</v>
      </c>
      <c r="D44" s="183">
        <f t="shared" si="2"/>
        <v>0</v>
      </c>
      <c r="E44" s="183"/>
      <c r="F44" s="183"/>
      <c r="G44" s="183"/>
    </row>
    <row r="45" spans="2:10" hidden="1" x14ac:dyDescent="0.25">
      <c r="B45" s="183" t="s">
        <v>335</v>
      </c>
      <c r="C45" s="183" t="s">
        <v>336</v>
      </c>
      <c r="D45" s="183">
        <f t="shared" si="2"/>
        <v>0</v>
      </c>
      <c r="E45" s="183"/>
      <c r="F45" s="183"/>
      <c r="G45" s="183"/>
    </row>
    <row r="46" spans="2:10" hidden="1" outlineLevel="1" x14ac:dyDescent="0.25">
      <c r="B46" s="183" t="s">
        <v>337</v>
      </c>
      <c r="C46" s="183" t="s">
        <v>338</v>
      </c>
      <c r="D46" s="183">
        <f t="shared" si="2"/>
        <v>0</v>
      </c>
      <c r="E46" s="183"/>
      <c r="F46" s="183"/>
      <c r="G46" s="183"/>
    </row>
    <row r="47" spans="2:10" ht="12.75" hidden="1" customHeight="1" outlineLevel="1" x14ac:dyDescent="0.25">
      <c r="B47" s="183" t="s">
        <v>339</v>
      </c>
      <c r="C47" s="183" t="s">
        <v>340</v>
      </c>
      <c r="D47" s="183">
        <f t="shared" si="2"/>
        <v>0</v>
      </c>
      <c r="E47" s="183"/>
      <c r="F47" s="183"/>
      <c r="G47" s="183"/>
    </row>
    <row r="48" spans="2:10" hidden="1" collapsed="1" x14ac:dyDescent="0.25">
      <c r="B48" s="183" t="s">
        <v>341</v>
      </c>
      <c r="C48" s="183" t="s">
        <v>342</v>
      </c>
      <c r="D48" s="183">
        <f t="shared" si="2"/>
        <v>500000</v>
      </c>
      <c r="E48" s="183"/>
      <c r="F48" s="183">
        <f>+'[1]para consolidado aUMENTOS'!F796</f>
        <v>500000</v>
      </c>
      <c r="G48" s="183">
        <v>0</v>
      </c>
      <c r="I48" s="212" t="s">
        <v>218</v>
      </c>
      <c r="J48" s="212" t="s">
        <v>218</v>
      </c>
    </row>
    <row r="49" spans="2:7" ht="10.5" hidden="1" customHeight="1" x14ac:dyDescent="0.25">
      <c r="B49" s="183"/>
      <c r="C49" s="183"/>
      <c r="D49" s="182" t="s">
        <v>218</v>
      </c>
      <c r="E49" s="183"/>
      <c r="F49" s="183"/>
      <c r="G49" s="183"/>
    </row>
    <row r="50" spans="2:7" hidden="1" x14ac:dyDescent="0.25">
      <c r="B50" s="182" t="s">
        <v>343</v>
      </c>
      <c r="C50" s="182" t="s">
        <v>344</v>
      </c>
      <c r="D50" s="182">
        <f t="shared" ref="D50:D55" si="3">+E50+F50+G50</f>
        <v>0</v>
      </c>
      <c r="E50" s="182">
        <f>SUM(E51:E55)</f>
        <v>0</v>
      </c>
      <c r="F50" s="182">
        <f>SUM(F51:F55)</f>
        <v>0</v>
      </c>
      <c r="G50" s="182">
        <f>SUM(G51:G55)</f>
        <v>0</v>
      </c>
    </row>
    <row r="51" spans="2:7" hidden="1" x14ac:dyDescent="0.25">
      <c r="B51" s="183" t="s">
        <v>345</v>
      </c>
      <c r="C51" s="183" t="s">
        <v>346</v>
      </c>
      <c r="D51" s="183">
        <f t="shared" si="3"/>
        <v>0</v>
      </c>
      <c r="E51" s="183"/>
      <c r="F51" s="183"/>
      <c r="G51" s="183"/>
    </row>
    <row r="52" spans="2:7" hidden="1" x14ac:dyDescent="0.25">
      <c r="B52" s="183" t="s">
        <v>347</v>
      </c>
      <c r="C52" s="183" t="s">
        <v>348</v>
      </c>
      <c r="D52" s="183">
        <f t="shared" si="3"/>
        <v>0</v>
      </c>
      <c r="E52" s="183"/>
      <c r="F52" s="183"/>
      <c r="G52" s="183"/>
    </row>
    <row r="53" spans="2:7" hidden="1" x14ac:dyDescent="0.25">
      <c r="B53" s="183" t="s">
        <v>349</v>
      </c>
      <c r="C53" s="183" t="s">
        <v>350</v>
      </c>
      <c r="D53" s="183">
        <f t="shared" si="3"/>
        <v>0</v>
      </c>
      <c r="E53" s="183"/>
      <c r="F53" s="183"/>
      <c r="G53" s="183"/>
    </row>
    <row r="54" spans="2:7" hidden="1" x14ac:dyDescent="0.25">
      <c r="B54" s="183" t="s">
        <v>351</v>
      </c>
      <c r="C54" s="183" t="s">
        <v>352</v>
      </c>
      <c r="D54" s="183">
        <f t="shared" si="3"/>
        <v>0</v>
      </c>
      <c r="E54" s="183"/>
      <c r="F54" s="183"/>
      <c r="G54" s="183"/>
    </row>
    <row r="55" spans="2:7" hidden="1" x14ac:dyDescent="0.25">
      <c r="B55" s="183" t="s">
        <v>353</v>
      </c>
      <c r="C55" s="183" t="s">
        <v>354</v>
      </c>
      <c r="D55" s="183">
        <f t="shared" si="3"/>
        <v>0</v>
      </c>
      <c r="E55" s="183"/>
      <c r="F55" s="183"/>
      <c r="G55" s="183"/>
    </row>
    <row r="56" spans="2:7" hidden="1" x14ac:dyDescent="0.25">
      <c r="B56" s="183"/>
      <c r="C56" s="183"/>
      <c r="D56" s="182" t="s">
        <v>218</v>
      </c>
      <c r="E56" s="183"/>
      <c r="F56" s="183"/>
      <c r="G56" s="183"/>
    </row>
    <row r="57" spans="2:7" hidden="1" x14ac:dyDescent="0.25">
      <c r="B57" s="182" t="s">
        <v>355</v>
      </c>
      <c r="C57" s="182" t="s">
        <v>356</v>
      </c>
      <c r="D57" s="182">
        <f t="shared" ref="D57:D64" si="4">+E57+F57+G57</f>
        <v>4526378</v>
      </c>
      <c r="E57" s="182">
        <f>SUM(E58:E64)</f>
        <v>1026378</v>
      </c>
      <c r="F57" s="182">
        <f>SUM(F58:F64)</f>
        <v>3500000</v>
      </c>
      <c r="G57" s="182">
        <f>SUM(G58:G64)</f>
        <v>0</v>
      </c>
    </row>
    <row r="58" spans="2:7" hidden="1" x14ac:dyDescent="0.25">
      <c r="B58" s="183" t="s">
        <v>357</v>
      </c>
      <c r="C58" s="183" t="s">
        <v>358</v>
      </c>
      <c r="D58" s="183">
        <f t="shared" si="4"/>
        <v>0</v>
      </c>
      <c r="E58" s="183"/>
      <c r="F58" s="183"/>
      <c r="G58" s="183"/>
    </row>
    <row r="59" spans="2:7" hidden="1" x14ac:dyDescent="0.25">
      <c r="B59" s="183" t="s">
        <v>359</v>
      </c>
      <c r="C59" s="183" t="s">
        <v>360</v>
      </c>
      <c r="D59" s="183">
        <f t="shared" si="4"/>
        <v>1026378</v>
      </c>
      <c r="E59" s="183">
        <f>+'[1]para consolidado aUMENTOS'!F96</f>
        <v>626378</v>
      </c>
      <c r="F59" s="183">
        <f>+'[1]para consolidado aUMENTOS'!F798</f>
        <v>400000</v>
      </c>
      <c r="G59" s="183"/>
    </row>
    <row r="60" spans="2:7" hidden="1" x14ac:dyDescent="0.25">
      <c r="B60" s="183" t="s">
        <v>361</v>
      </c>
      <c r="C60" s="183" t="s">
        <v>362</v>
      </c>
      <c r="D60" s="183">
        <f t="shared" si="4"/>
        <v>3500000</v>
      </c>
      <c r="E60" s="183">
        <f>+'[1]para consolidado aUMENTOS'!F100</f>
        <v>400000</v>
      </c>
      <c r="F60" s="183">
        <f>+'[1]para consolidado aUMENTOS'!F801</f>
        <v>3100000</v>
      </c>
      <c r="G60" s="183"/>
    </row>
    <row r="61" spans="2:7" hidden="1" x14ac:dyDescent="0.25">
      <c r="B61" s="183" t="s">
        <v>363</v>
      </c>
      <c r="C61" s="183" t="s">
        <v>364</v>
      </c>
      <c r="D61" s="183">
        <f t="shared" si="4"/>
        <v>0</v>
      </c>
      <c r="E61" s="183"/>
      <c r="F61" s="183"/>
      <c r="G61" s="183"/>
    </row>
    <row r="62" spans="2:7" hidden="1" outlineLevel="1" x14ac:dyDescent="0.25">
      <c r="B62" s="183" t="s">
        <v>365</v>
      </c>
      <c r="C62" s="183" t="s">
        <v>366</v>
      </c>
      <c r="D62" s="183">
        <f t="shared" si="4"/>
        <v>0</v>
      </c>
      <c r="E62" s="183"/>
      <c r="F62" s="183"/>
      <c r="G62" s="183"/>
    </row>
    <row r="63" spans="2:7" hidden="1" collapsed="1" x14ac:dyDescent="0.25">
      <c r="B63" s="183" t="s">
        <v>367</v>
      </c>
      <c r="C63" s="183" t="s">
        <v>368</v>
      </c>
      <c r="D63" s="183">
        <f t="shared" si="4"/>
        <v>0</v>
      </c>
      <c r="E63" s="183"/>
      <c r="F63" s="183"/>
      <c r="G63" s="183"/>
    </row>
    <row r="64" spans="2:7" ht="12.75" hidden="1" customHeight="1" x14ac:dyDescent="0.25">
      <c r="B64" s="183" t="s">
        <v>369</v>
      </c>
      <c r="C64" s="183" t="s">
        <v>370</v>
      </c>
      <c r="D64" s="183">
        <f t="shared" si="4"/>
        <v>0</v>
      </c>
      <c r="E64" s="183"/>
      <c r="F64" s="183"/>
      <c r="G64" s="183"/>
    </row>
    <row r="65" spans="2:7" hidden="1" x14ac:dyDescent="0.25">
      <c r="B65" s="183"/>
      <c r="C65" s="183"/>
      <c r="D65" s="183" t="s">
        <v>218</v>
      </c>
      <c r="E65" s="183"/>
      <c r="F65" s="183"/>
      <c r="G65" s="183"/>
    </row>
    <row r="66" spans="2:7" hidden="1" x14ac:dyDescent="0.25">
      <c r="B66" s="182" t="s">
        <v>371</v>
      </c>
      <c r="C66" s="182" t="s">
        <v>372</v>
      </c>
      <c r="D66" s="182">
        <f t="shared" ref="D66:D73" si="5">+E66+F66+G66</f>
        <v>50048943.879999995</v>
      </c>
      <c r="E66" s="182">
        <f>SUM(E67:E73)</f>
        <v>30628402.18</v>
      </c>
      <c r="F66" s="182">
        <f>SUM(F67:F73)</f>
        <v>19420541.699999999</v>
      </c>
      <c r="G66" s="182">
        <f>SUM(G67:G73)</f>
        <v>0</v>
      </c>
    </row>
    <row r="67" spans="2:7" hidden="1" x14ac:dyDescent="0.25">
      <c r="B67" s="183" t="s">
        <v>373</v>
      </c>
      <c r="C67" s="183" t="s">
        <v>374</v>
      </c>
      <c r="D67" s="183">
        <f t="shared" si="5"/>
        <v>5427000</v>
      </c>
      <c r="E67" s="183">
        <f>+'[1]para consolidado aUMENTOS'!F102</f>
        <v>5427000</v>
      </c>
      <c r="F67" s="183"/>
      <c r="G67" s="183"/>
    </row>
    <row r="68" spans="2:7" hidden="1" x14ac:dyDescent="0.25">
      <c r="B68" s="183" t="s">
        <v>375</v>
      </c>
      <c r="C68" s="183" t="s">
        <v>376</v>
      </c>
      <c r="D68" s="183">
        <f t="shared" si="5"/>
        <v>0</v>
      </c>
      <c r="E68" s="183"/>
      <c r="F68" s="183"/>
      <c r="G68" s="183"/>
    </row>
    <row r="69" spans="2:7" hidden="1" x14ac:dyDescent="0.25">
      <c r="B69" s="183" t="s">
        <v>377</v>
      </c>
      <c r="C69" s="183" t="s">
        <v>378</v>
      </c>
      <c r="D69" s="183">
        <f t="shared" si="5"/>
        <v>0</v>
      </c>
      <c r="E69" s="183"/>
      <c r="F69" s="183"/>
      <c r="G69" s="183"/>
    </row>
    <row r="70" spans="2:7" hidden="1" x14ac:dyDescent="0.25">
      <c r="B70" s="183" t="s">
        <v>379</v>
      </c>
      <c r="C70" s="183" t="s">
        <v>380</v>
      </c>
      <c r="D70" s="183">
        <f t="shared" si="5"/>
        <v>0</v>
      </c>
      <c r="E70" s="183"/>
      <c r="F70" s="183"/>
      <c r="G70" s="183"/>
    </row>
    <row r="71" spans="2:7" hidden="1" x14ac:dyDescent="0.25">
      <c r="B71" s="183" t="s">
        <v>381</v>
      </c>
      <c r="C71" s="183" t="s">
        <v>382</v>
      </c>
      <c r="D71" s="183">
        <f t="shared" si="5"/>
        <v>0</v>
      </c>
      <c r="E71" s="183"/>
      <c r="F71" s="183"/>
      <c r="G71" s="183"/>
    </row>
    <row r="72" spans="2:7" hidden="1" x14ac:dyDescent="0.25">
      <c r="B72" s="183" t="s">
        <v>383</v>
      </c>
      <c r="C72" s="183" t="s">
        <v>384</v>
      </c>
      <c r="D72" s="183">
        <f t="shared" si="5"/>
        <v>1061292.8999999999</v>
      </c>
      <c r="E72" s="183">
        <f>+'[1]para consolidado aUMENTOS'!F104</f>
        <v>150000</v>
      </c>
      <c r="F72" s="183">
        <f>+'[1]para consolidado aUMENTOS'!F803</f>
        <v>911292.9</v>
      </c>
      <c r="G72" s="183"/>
    </row>
    <row r="73" spans="2:7" hidden="1" x14ac:dyDescent="0.25">
      <c r="B73" s="183" t="s">
        <v>385</v>
      </c>
      <c r="C73" s="183" t="s">
        <v>386</v>
      </c>
      <c r="D73" s="183">
        <f t="shared" si="5"/>
        <v>43560650.980000004</v>
      </c>
      <c r="E73" s="183">
        <f>+'[1]para consolidado aUMENTOS'!F118</f>
        <v>25051402.18</v>
      </c>
      <c r="F73" s="183">
        <f>+'[1]para consolidado aUMENTOS'!F809</f>
        <v>18509248.800000001</v>
      </c>
      <c r="G73" s="183"/>
    </row>
    <row r="74" spans="2:7" hidden="1" x14ac:dyDescent="0.25">
      <c r="B74" s="183"/>
      <c r="C74" s="183"/>
      <c r="D74" s="183" t="s">
        <v>218</v>
      </c>
      <c r="E74" s="183"/>
      <c r="F74" s="183"/>
      <c r="G74" s="183"/>
    </row>
    <row r="75" spans="2:7" hidden="1" x14ac:dyDescent="0.25">
      <c r="B75" s="182" t="s">
        <v>387</v>
      </c>
      <c r="C75" s="182" t="s">
        <v>388</v>
      </c>
      <c r="D75" s="182">
        <f>SUM(E75:G75)</f>
        <v>24947128.890000001</v>
      </c>
      <c r="E75" s="182">
        <f>SUM(E76:E79)</f>
        <v>19797128.890000001</v>
      </c>
      <c r="F75" s="182">
        <f>SUM(F76:F79)</f>
        <v>5150000</v>
      </c>
      <c r="G75" s="182">
        <f>SUM(G76:G79)</f>
        <v>0</v>
      </c>
    </row>
    <row r="76" spans="2:7" hidden="1" x14ac:dyDescent="0.25">
      <c r="B76" s="183" t="s">
        <v>389</v>
      </c>
      <c r="C76" s="183" t="s">
        <v>390</v>
      </c>
      <c r="D76" s="183">
        <f>+E76+F76+G76</f>
        <v>5120000</v>
      </c>
      <c r="E76" s="183">
        <f>+'[1]para consolidado aUMENTOS'!F120</f>
        <v>4320000</v>
      </c>
      <c r="F76" s="183">
        <f>+'[1]para consolidado aUMENTOS'!F812</f>
        <v>800000</v>
      </c>
      <c r="G76" s="183"/>
    </row>
    <row r="77" spans="2:7" hidden="1" x14ac:dyDescent="0.25">
      <c r="B77" s="183" t="s">
        <v>391</v>
      </c>
      <c r="C77" s="183" t="s">
        <v>392</v>
      </c>
      <c r="D77" s="183">
        <f>+E77+F77+G77</f>
        <v>9055241.8900000006</v>
      </c>
      <c r="E77" s="183">
        <f>+'[1]para consolidado aUMENTOS'!F138</f>
        <v>8705241.8900000006</v>
      </c>
      <c r="F77" s="183">
        <f>+'[1]para consolidado aUMENTOS'!F815</f>
        <v>350000</v>
      </c>
      <c r="G77" s="183"/>
    </row>
    <row r="78" spans="2:7" hidden="1" x14ac:dyDescent="0.25">
      <c r="B78" s="183" t="s">
        <v>393</v>
      </c>
      <c r="C78" s="183" t="s">
        <v>394</v>
      </c>
      <c r="D78" s="183">
        <f>+E78+F78+G78</f>
        <v>4790000</v>
      </c>
      <c r="E78" s="183">
        <f>+'[1]para consolidado aUMENTOS'!F140</f>
        <v>1790000</v>
      </c>
      <c r="F78" s="183">
        <f>+'[1]para consolidado aUMENTOS'!F818</f>
        <v>3000000</v>
      </c>
      <c r="G78" s="183"/>
    </row>
    <row r="79" spans="2:7" hidden="1" x14ac:dyDescent="0.25">
      <c r="B79" s="183" t="s">
        <v>395</v>
      </c>
      <c r="C79" s="183" t="s">
        <v>396</v>
      </c>
      <c r="D79" s="183">
        <f>+E79+F79+G79</f>
        <v>5981887</v>
      </c>
      <c r="E79" s="183">
        <f>+'[1]para consolidado aUMENTOS'!F143</f>
        <v>4981887</v>
      </c>
      <c r="F79" s="183">
        <f>+'[1]para consolidado aUMENTOS'!F820</f>
        <v>1000000</v>
      </c>
      <c r="G79" s="183"/>
    </row>
    <row r="80" spans="2:7" hidden="1" x14ac:dyDescent="0.25">
      <c r="B80" s="183"/>
      <c r="C80" s="183"/>
      <c r="D80" s="183" t="s">
        <v>218</v>
      </c>
      <c r="E80" s="183"/>
      <c r="F80" s="183"/>
      <c r="G80" s="183"/>
    </row>
    <row r="81" spans="2:7" hidden="1" x14ac:dyDescent="0.25">
      <c r="B81" s="182" t="s">
        <v>397</v>
      </c>
      <c r="C81" s="182" t="s">
        <v>398</v>
      </c>
      <c r="D81" s="182">
        <f>+E81+F81+G81</f>
        <v>144653.55912237501</v>
      </c>
      <c r="E81" s="182">
        <f>+E82</f>
        <v>144653.55912237501</v>
      </c>
      <c r="F81" s="182">
        <f>+F82</f>
        <v>0</v>
      </c>
      <c r="G81" s="182">
        <f>+G82</f>
        <v>0</v>
      </c>
    </row>
    <row r="82" spans="2:7" hidden="1" x14ac:dyDescent="0.25">
      <c r="B82" s="183" t="s">
        <v>399</v>
      </c>
      <c r="C82" s="183" t="s">
        <v>400</v>
      </c>
      <c r="D82" s="183">
        <f>+E82+F82+G82</f>
        <v>144653.55912237501</v>
      </c>
      <c r="E82" s="183">
        <f>+'[1]para consolidado aUMENTOS'!F152</f>
        <v>144653.55912237501</v>
      </c>
      <c r="F82" s="183"/>
      <c r="G82" s="183"/>
    </row>
    <row r="83" spans="2:7" hidden="1" x14ac:dyDescent="0.25">
      <c r="B83" s="183"/>
      <c r="C83" s="183"/>
      <c r="D83" s="182" t="s">
        <v>218</v>
      </c>
      <c r="E83" s="183"/>
      <c r="F83" s="183"/>
      <c r="G83" s="183"/>
    </row>
    <row r="84" spans="2:7" hidden="1" x14ac:dyDescent="0.25">
      <c r="B84" s="182" t="s">
        <v>401</v>
      </c>
      <c r="C84" s="182" t="s">
        <v>402</v>
      </c>
      <c r="D84" s="182">
        <f>+E84+F84+G84</f>
        <v>24981304.859999999</v>
      </c>
      <c r="E84" s="182">
        <f>SUM(E85:E87)</f>
        <v>12781304.859999999</v>
      </c>
      <c r="F84" s="182">
        <f>SUM(F85:F87)</f>
        <v>12200000</v>
      </c>
      <c r="G84" s="182">
        <f>SUM(G85:G87)</f>
        <v>0</v>
      </c>
    </row>
    <row r="85" spans="2:7" hidden="1" x14ac:dyDescent="0.25">
      <c r="B85" s="183" t="s">
        <v>403</v>
      </c>
      <c r="C85" s="183" t="s">
        <v>404</v>
      </c>
      <c r="D85" s="183">
        <f>+E85+F85+G85</f>
        <v>19381304.859999999</v>
      </c>
      <c r="E85" s="183">
        <f>+'[1]para consolidado aUMENTOS'!F161</f>
        <v>12181304.859999999</v>
      </c>
      <c r="F85" s="183">
        <f>+'[1]para consolidado aUMENTOS'!F824</f>
        <v>7200000</v>
      </c>
      <c r="G85" s="183"/>
    </row>
    <row r="86" spans="2:7" hidden="1" x14ac:dyDescent="0.25">
      <c r="B86" s="183" t="s">
        <v>405</v>
      </c>
      <c r="C86" s="183" t="s">
        <v>406</v>
      </c>
      <c r="D86" s="183">
        <f>+E86+F86+G86</f>
        <v>5600000</v>
      </c>
      <c r="E86" s="183">
        <f>+'[1]para consolidado aUMENTOS'!F164</f>
        <v>600000</v>
      </c>
      <c r="F86" s="183">
        <f>+'[1]para consolidado aUMENTOS'!F827</f>
        <v>5000000</v>
      </c>
      <c r="G86" s="183"/>
    </row>
    <row r="87" spans="2:7" ht="12.75" hidden="1" customHeight="1" x14ac:dyDescent="0.25">
      <c r="B87" s="183" t="s">
        <v>407</v>
      </c>
      <c r="C87" s="183" t="s">
        <v>408</v>
      </c>
      <c r="D87" s="183">
        <f>+E87+F87+G87</f>
        <v>0</v>
      </c>
      <c r="E87" s="183"/>
      <c r="F87" s="183"/>
      <c r="G87" s="183"/>
    </row>
    <row r="88" spans="2:7" hidden="1" x14ac:dyDescent="0.25">
      <c r="B88" s="183"/>
      <c r="C88" s="183"/>
      <c r="D88" s="182" t="s">
        <v>218</v>
      </c>
      <c r="E88" s="183"/>
      <c r="F88" s="183"/>
      <c r="G88" s="183"/>
    </row>
    <row r="89" spans="2:7" hidden="1" x14ac:dyDescent="0.25">
      <c r="B89" s="182" t="s">
        <v>409</v>
      </c>
      <c r="C89" s="182" t="s">
        <v>410</v>
      </c>
      <c r="D89" s="182">
        <f t="shared" ref="D89:D98" si="6">+E89+F89+G89</f>
        <v>18739354.390000001</v>
      </c>
      <c r="E89" s="182">
        <f>SUM(E90:E98)</f>
        <v>8670694.3900000006</v>
      </c>
      <c r="F89" s="182">
        <f>SUM(F90:F98)</f>
        <v>10068660</v>
      </c>
      <c r="G89" s="182">
        <f>SUM(G90:G98)</f>
        <v>0</v>
      </c>
    </row>
    <row r="90" spans="2:7" hidden="1" x14ac:dyDescent="0.25">
      <c r="B90" s="183" t="s">
        <v>411</v>
      </c>
      <c r="C90" s="183" t="s">
        <v>412</v>
      </c>
      <c r="D90" s="183">
        <f t="shared" si="6"/>
        <v>8670694.3900000006</v>
      </c>
      <c r="E90" s="183">
        <f>+'[1]para consolidado aUMENTOS'!F166</f>
        <v>8670694.3900000006</v>
      </c>
      <c r="F90" s="183"/>
      <c r="G90" s="183"/>
    </row>
    <row r="91" spans="2:7" ht="12.75" hidden="1" customHeight="1" outlineLevel="1" x14ac:dyDescent="0.25">
      <c r="B91" s="183" t="s">
        <v>413</v>
      </c>
      <c r="C91" s="183" t="s">
        <v>414</v>
      </c>
      <c r="D91" s="183">
        <f t="shared" si="6"/>
        <v>0</v>
      </c>
      <c r="E91" s="183"/>
      <c r="F91" s="183">
        <v>0</v>
      </c>
      <c r="G91" s="183">
        <v>0</v>
      </c>
    </row>
    <row r="92" spans="2:7" hidden="1" collapsed="1" x14ac:dyDescent="0.25">
      <c r="B92" s="183" t="s">
        <v>415</v>
      </c>
      <c r="C92" s="183" t="s">
        <v>416</v>
      </c>
      <c r="D92" s="183">
        <f t="shared" si="6"/>
        <v>0</v>
      </c>
      <c r="E92" s="183"/>
      <c r="F92" s="183"/>
      <c r="G92" s="183"/>
    </row>
    <row r="93" spans="2:7" hidden="1" x14ac:dyDescent="0.25">
      <c r="B93" s="183" t="s">
        <v>417</v>
      </c>
      <c r="C93" s="183" t="s">
        <v>418</v>
      </c>
      <c r="D93" s="183">
        <f t="shared" si="6"/>
        <v>0</v>
      </c>
      <c r="E93" s="183"/>
      <c r="F93" s="183"/>
      <c r="G93" s="183"/>
    </row>
    <row r="94" spans="2:7" hidden="1" x14ac:dyDescent="0.25">
      <c r="B94" s="183" t="s">
        <v>419</v>
      </c>
      <c r="C94" s="183" t="s">
        <v>420</v>
      </c>
      <c r="D94" s="183">
        <f t="shared" si="6"/>
        <v>0</v>
      </c>
      <c r="E94" s="183"/>
      <c r="F94" s="183"/>
      <c r="G94" s="183"/>
    </row>
    <row r="95" spans="2:7" hidden="1" x14ac:dyDescent="0.25">
      <c r="B95" s="183" t="s">
        <v>421</v>
      </c>
      <c r="C95" s="183" t="s">
        <v>422</v>
      </c>
      <c r="D95" s="183">
        <f t="shared" si="6"/>
        <v>0</v>
      </c>
      <c r="E95" s="183"/>
      <c r="F95" s="183"/>
      <c r="G95" s="183"/>
    </row>
    <row r="96" spans="2:7" hidden="1" x14ac:dyDescent="0.25">
      <c r="B96" s="183" t="s">
        <v>423</v>
      </c>
      <c r="C96" s="183" t="s">
        <v>424</v>
      </c>
      <c r="D96" s="183">
        <f t="shared" si="6"/>
        <v>0</v>
      </c>
      <c r="E96" s="183"/>
      <c r="F96" s="183"/>
      <c r="G96" s="183"/>
    </row>
    <row r="97" spans="2:9" hidden="1" x14ac:dyDescent="0.25">
      <c r="B97" s="183" t="s">
        <v>425</v>
      </c>
      <c r="C97" s="183" t="s">
        <v>426</v>
      </c>
      <c r="D97" s="183">
        <f t="shared" si="6"/>
        <v>10068660</v>
      </c>
      <c r="E97" s="183"/>
      <c r="F97" s="183">
        <f>+'[1]para consolidado aUMENTOS'!F829</f>
        <v>10068660</v>
      </c>
      <c r="G97" s="183"/>
    </row>
    <row r="98" spans="2:9" hidden="1" x14ac:dyDescent="0.25">
      <c r="B98" s="183" t="s">
        <v>427</v>
      </c>
      <c r="C98" s="183" t="s">
        <v>428</v>
      </c>
      <c r="D98" s="183">
        <f t="shared" si="6"/>
        <v>0</v>
      </c>
      <c r="E98" s="183"/>
      <c r="F98" s="183"/>
      <c r="G98" s="183"/>
    </row>
    <row r="99" spans="2:9" hidden="1" x14ac:dyDescent="0.25">
      <c r="B99" s="183"/>
      <c r="C99" s="183"/>
      <c r="D99" s="183" t="s">
        <v>218</v>
      </c>
      <c r="E99" s="183"/>
      <c r="F99" s="183"/>
      <c r="G99" s="183"/>
      <c r="I99" s="212">
        <f>+D9</f>
        <v>74449021.25</v>
      </c>
    </row>
    <row r="100" spans="2:9" hidden="1" x14ac:dyDescent="0.25">
      <c r="B100" s="182" t="s">
        <v>429</v>
      </c>
      <c r="C100" s="182" t="s">
        <v>430</v>
      </c>
      <c r="D100" s="182">
        <f>+E100+F100+G100</f>
        <v>5774118.2400000002</v>
      </c>
      <c r="E100" s="182">
        <f>SUM(E101:E102)</f>
        <v>5774118.2400000002</v>
      </c>
      <c r="F100" s="182">
        <f>SUM(F101:F102)</f>
        <v>0</v>
      </c>
      <c r="G100" s="182">
        <f>SUM(G101:G102)</f>
        <v>0</v>
      </c>
      <c r="I100" s="212">
        <f>+D42</f>
        <v>129661881.81912237</v>
      </c>
    </row>
    <row r="101" spans="2:9" ht="12.75" hidden="1" customHeight="1" x14ac:dyDescent="0.25">
      <c r="B101" s="183" t="s">
        <v>431</v>
      </c>
      <c r="C101" s="183" t="s">
        <v>432</v>
      </c>
      <c r="D101" s="183">
        <f>+E101+F101+G101</f>
        <v>0</v>
      </c>
      <c r="E101" s="183"/>
      <c r="F101" s="183"/>
      <c r="G101" s="183"/>
      <c r="I101" s="212">
        <f>+D104</f>
        <v>639500970.35000002</v>
      </c>
    </row>
    <row r="102" spans="2:9" hidden="1" x14ac:dyDescent="0.25">
      <c r="B102" s="183" t="s">
        <v>433</v>
      </c>
      <c r="C102" s="183" t="s">
        <v>434</v>
      </c>
      <c r="D102" s="183">
        <f>+E102+F102+G102</f>
        <v>5774118.2400000002</v>
      </c>
      <c r="E102" s="183">
        <f>+'[1]para consolidado aUMENTOS'!F168+'[1]para consolidado aUMENTOS'!F174</f>
        <v>5774118.2400000002</v>
      </c>
      <c r="F102" s="183"/>
      <c r="G102" s="183"/>
      <c r="I102" s="212">
        <f>+D157</f>
        <v>1465346133.1700001</v>
      </c>
    </row>
    <row r="103" spans="2:9" hidden="1" x14ac:dyDescent="0.25">
      <c r="B103" s="183"/>
      <c r="C103" s="183"/>
      <c r="D103" s="182" t="s">
        <v>218</v>
      </c>
      <c r="E103" s="183"/>
      <c r="F103" s="183"/>
      <c r="G103" s="183"/>
      <c r="I103" s="212">
        <f>+D184</f>
        <v>43916142.059999995</v>
      </c>
    </row>
    <row r="104" spans="2:9" hidden="1" x14ac:dyDescent="0.25">
      <c r="B104" s="182" t="s">
        <v>247</v>
      </c>
      <c r="C104" s="182" t="s">
        <v>435</v>
      </c>
      <c r="D104" s="182">
        <f>SUM(E104:G104)</f>
        <v>639500970.35000002</v>
      </c>
      <c r="E104" s="182">
        <f t="shared" ref="E104:G104" si="7">+E105+E112+E118+E127+E131+E136</f>
        <v>622761395.00999999</v>
      </c>
      <c r="F104" s="182">
        <f t="shared" si="7"/>
        <v>16713227.450000001</v>
      </c>
      <c r="G104" s="182">
        <f t="shared" si="7"/>
        <v>26347.89</v>
      </c>
      <c r="I104" s="212">
        <f>SUM(I99:I103)</f>
        <v>2352874148.6491227</v>
      </c>
    </row>
    <row r="105" spans="2:9" hidden="1" x14ac:dyDescent="0.25">
      <c r="B105" s="182" t="s">
        <v>436</v>
      </c>
      <c r="C105" s="182" t="s">
        <v>437</v>
      </c>
      <c r="D105" s="182">
        <f t="shared" ref="D105:D144" si="8">SUM(E105:G105)</f>
        <v>14123004.190000001</v>
      </c>
      <c r="E105" s="182">
        <f t="shared" ref="E105:G105" si="9">SUM(E106:E110)</f>
        <v>14123004.190000001</v>
      </c>
      <c r="F105" s="182">
        <f t="shared" si="9"/>
        <v>0</v>
      </c>
      <c r="G105" s="182">
        <f t="shared" si="9"/>
        <v>0</v>
      </c>
    </row>
    <row r="106" spans="2:9" hidden="1" x14ac:dyDescent="0.25">
      <c r="B106" s="183" t="s">
        <v>438</v>
      </c>
      <c r="C106" s="183" t="s">
        <v>439</v>
      </c>
      <c r="D106" s="182">
        <f t="shared" si="8"/>
        <v>140661.79999999999</v>
      </c>
      <c r="E106" s="183">
        <f>+'[1]para consolidado aUMENTOS'!F176</f>
        <v>140661.79999999999</v>
      </c>
      <c r="F106" s="183"/>
      <c r="G106" s="183"/>
    </row>
    <row r="107" spans="2:9" hidden="1" x14ac:dyDescent="0.25">
      <c r="B107" s="183" t="s">
        <v>440</v>
      </c>
      <c r="C107" s="183" t="s">
        <v>441</v>
      </c>
      <c r="D107" s="182">
        <f t="shared" si="8"/>
        <v>295990.24</v>
      </c>
      <c r="E107" s="183">
        <f>+'[1]para consolidado aUMENTOS'!F178</f>
        <v>295990.24</v>
      </c>
      <c r="F107" s="183"/>
      <c r="G107" s="183"/>
      <c r="I107" s="212">
        <f>+D105+D112+D118+D127+D131+D136</f>
        <v>639500970.3499999</v>
      </c>
    </row>
    <row r="108" spans="2:9" hidden="1" x14ac:dyDescent="0.25">
      <c r="B108" s="183" t="s">
        <v>442</v>
      </c>
      <c r="C108" s="183" t="s">
        <v>443</v>
      </c>
      <c r="D108" s="182">
        <f t="shared" si="8"/>
        <v>0</v>
      </c>
      <c r="E108" s="183"/>
      <c r="F108" s="183"/>
      <c r="G108" s="183"/>
    </row>
    <row r="109" spans="2:9" hidden="1" x14ac:dyDescent="0.25">
      <c r="B109" s="183" t="s">
        <v>444</v>
      </c>
      <c r="C109" s="183" t="s">
        <v>445</v>
      </c>
      <c r="D109" s="182">
        <f t="shared" si="8"/>
        <v>862248.35000000009</v>
      </c>
      <c r="E109" s="183">
        <f>+'[1]para consolidado aUMENTOS'!F182</f>
        <v>862248.35000000009</v>
      </c>
      <c r="F109" s="183"/>
      <c r="G109" s="183"/>
    </row>
    <row r="110" spans="2:9" hidden="1" x14ac:dyDescent="0.25">
      <c r="B110" s="183" t="s">
        <v>446</v>
      </c>
      <c r="C110" s="183" t="s">
        <v>447</v>
      </c>
      <c r="D110" s="182">
        <f t="shared" si="8"/>
        <v>12824103.800000001</v>
      </c>
      <c r="E110" s="183">
        <f>+'[1]para consolidado aUMENTOS'!F187</f>
        <v>12824103.800000001</v>
      </c>
      <c r="F110" s="183"/>
      <c r="G110" s="183"/>
    </row>
    <row r="111" spans="2:9" hidden="1" x14ac:dyDescent="0.25">
      <c r="B111" s="183"/>
      <c r="C111" s="183"/>
      <c r="D111" s="182">
        <f t="shared" si="8"/>
        <v>0</v>
      </c>
      <c r="E111" s="183"/>
      <c r="F111" s="183"/>
      <c r="G111" s="183"/>
    </row>
    <row r="112" spans="2:9" hidden="1" x14ac:dyDescent="0.25">
      <c r="B112" s="182" t="s">
        <v>448</v>
      </c>
      <c r="C112" s="182" t="s">
        <v>449</v>
      </c>
      <c r="D112" s="182">
        <f t="shared" si="8"/>
        <v>600000</v>
      </c>
      <c r="E112" s="182">
        <f t="shared" ref="E112:G112" si="10">SUM(E113:E116)</f>
        <v>600000</v>
      </c>
      <c r="F112" s="182">
        <f t="shared" si="10"/>
        <v>0</v>
      </c>
      <c r="G112" s="182">
        <f t="shared" si="10"/>
        <v>0</v>
      </c>
    </row>
    <row r="113" spans="2:7" hidden="1" x14ac:dyDescent="0.25">
      <c r="B113" s="183" t="s">
        <v>450</v>
      </c>
      <c r="C113" s="183" t="s">
        <v>451</v>
      </c>
      <c r="D113" s="182">
        <f t="shared" si="8"/>
        <v>100000</v>
      </c>
      <c r="E113" s="183">
        <f>+'[1]para consolidado aUMENTOS'!F189</f>
        <v>100000</v>
      </c>
      <c r="F113" s="183"/>
      <c r="G113" s="183"/>
    </row>
    <row r="114" spans="2:7" hidden="1" x14ac:dyDescent="0.25">
      <c r="B114" s="183" t="s">
        <v>452</v>
      </c>
      <c r="C114" s="183" t="s">
        <v>453</v>
      </c>
      <c r="D114" s="182">
        <f t="shared" si="8"/>
        <v>0</v>
      </c>
      <c r="E114" s="183"/>
      <c r="F114" s="183"/>
      <c r="G114" s="183"/>
    </row>
    <row r="115" spans="2:7" hidden="1" x14ac:dyDescent="0.25">
      <c r="B115" s="183" t="s">
        <v>454</v>
      </c>
      <c r="C115" s="183" t="s">
        <v>455</v>
      </c>
      <c r="D115" s="182">
        <f t="shared" si="8"/>
        <v>0</v>
      </c>
      <c r="E115" s="183"/>
      <c r="F115" s="183"/>
      <c r="G115" s="183"/>
    </row>
    <row r="116" spans="2:7" ht="12.75" hidden="1" customHeight="1" x14ac:dyDescent="0.25">
      <c r="B116" s="183" t="s">
        <v>456</v>
      </c>
      <c r="C116" s="183" t="s">
        <v>457</v>
      </c>
      <c r="D116" s="182">
        <f t="shared" si="8"/>
        <v>500000</v>
      </c>
      <c r="E116" s="183">
        <f>+'[1]para consolidado aUMENTOS'!F191</f>
        <v>500000</v>
      </c>
      <c r="F116" s="183"/>
      <c r="G116" s="183">
        <v>0</v>
      </c>
    </row>
    <row r="117" spans="2:7" ht="12.75" hidden="1" customHeight="1" x14ac:dyDescent="0.25">
      <c r="B117" s="183"/>
      <c r="C117" s="183"/>
      <c r="D117" s="182">
        <f t="shared" si="8"/>
        <v>0</v>
      </c>
      <c r="E117" s="183"/>
      <c r="F117" s="183"/>
      <c r="G117" s="183"/>
    </row>
    <row r="118" spans="2:7" hidden="1" x14ac:dyDescent="0.25">
      <c r="B118" s="182" t="s">
        <v>458</v>
      </c>
      <c r="C118" s="182" t="s">
        <v>459</v>
      </c>
      <c r="D118" s="182">
        <f t="shared" si="8"/>
        <v>38359472.350000001</v>
      </c>
      <c r="E118" s="182">
        <f>SUM(E119:E125)</f>
        <v>38359472.350000001</v>
      </c>
      <c r="F118" s="182">
        <f>SUM(F119:F125)</f>
        <v>0</v>
      </c>
      <c r="G118" s="182">
        <f>SUM(G119:G125)</f>
        <v>0</v>
      </c>
    </row>
    <row r="119" spans="2:7" hidden="1" x14ac:dyDescent="0.25">
      <c r="B119" s="183" t="s">
        <v>460</v>
      </c>
      <c r="C119" s="183" t="s">
        <v>461</v>
      </c>
      <c r="D119" s="182">
        <f t="shared" si="8"/>
        <v>5030746.4000000004</v>
      </c>
      <c r="E119" s="183">
        <f>+'[1]para consolidado aUMENTOS'!F194</f>
        <v>5030746.4000000004</v>
      </c>
      <c r="F119" s="183"/>
      <c r="G119" s="183"/>
    </row>
    <row r="120" spans="2:7" hidden="1" x14ac:dyDescent="0.25">
      <c r="B120" s="183" t="s">
        <v>462</v>
      </c>
      <c r="C120" s="183" t="s">
        <v>463</v>
      </c>
      <c r="D120" s="182">
        <f t="shared" si="8"/>
        <v>0</v>
      </c>
      <c r="E120" s="183"/>
      <c r="F120" s="183"/>
      <c r="G120" s="183"/>
    </row>
    <row r="121" spans="2:7" hidden="1" x14ac:dyDescent="0.25">
      <c r="B121" s="183" t="s">
        <v>464</v>
      </c>
      <c r="C121" s="183" t="s">
        <v>465</v>
      </c>
      <c r="D121" s="182">
        <f t="shared" si="8"/>
        <v>27618.38</v>
      </c>
      <c r="E121" s="183">
        <f>+'[1]para consolidado aUMENTOS'!F196</f>
        <v>27618.38</v>
      </c>
      <c r="F121" s="183"/>
      <c r="G121" s="183"/>
    </row>
    <row r="122" spans="2:7" hidden="1" x14ac:dyDescent="0.25">
      <c r="B122" s="183" t="s">
        <v>466</v>
      </c>
      <c r="C122" s="183" t="s">
        <v>467</v>
      </c>
      <c r="D122" s="182">
        <f t="shared" si="8"/>
        <v>5000000</v>
      </c>
      <c r="E122" s="183">
        <f>+'[1]para consolidado aUMENTOS'!F198</f>
        <v>5000000</v>
      </c>
      <c r="F122" s="183"/>
      <c r="G122" s="183"/>
    </row>
    <row r="123" spans="2:7" hidden="1" x14ac:dyDescent="0.25">
      <c r="B123" s="183" t="s">
        <v>468</v>
      </c>
      <c r="C123" s="183" t="s">
        <v>469</v>
      </c>
      <c r="D123" s="182">
        <f t="shared" si="8"/>
        <v>2781707.57</v>
      </c>
      <c r="E123" s="183">
        <f>+'[1]para consolidado aUMENTOS'!F202</f>
        <v>2781707.57</v>
      </c>
      <c r="F123" s="183"/>
      <c r="G123" s="183"/>
    </row>
    <row r="124" spans="2:7" hidden="1" x14ac:dyDescent="0.25">
      <c r="B124" s="183" t="s">
        <v>470</v>
      </c>
      <c r="C124" s="183" t="s">
        <v>471</v>
      </c>
      <c r="D124" s="182">
        <f t="shared" si="8"/>
        <v>500000</v>
      </c>
      <c r="E124" s="183">
        <f>+'[1]para consolidado aUMENTOS'!F204</f>
        <v>500000</v>
      </c>
      <c r="F124" s="183"/>
      <c r="G124" s="183"/>
    </row>
    <row r="125" spans="2:7" hidden="1" x14ac:dyDescent="0.25">
      <c r="B125" s="183" t="s">
        <v>472</v>
      </c>
      <c r="C125" s="183" t="s">
        <v>473</v>
      </c>
      <c r="D125" s="182">
        <f t="shared" si="8"/>
        <v>25019400</v>
      </c>
      <c r="E125" s="183">
        <f>+'[1]para consolidado aUMENTOS'!F207</f>
        <v>25019400</v>
      </c>
      <c r="F125" s="183"/>
      <c r="G125" s="183"/>
    </row>
    <row r="126" spans="2:7" hidden="1" x14ac:dyDescent="0.25">
      <c r="B126" s="183"/>
      <c r="C126" s="183"/>
      <c r="D126" s="182">
        <f t="shared" si="8"/>
        <v>0</v>
      </c>
      <c r="E126" s="183"/>
      <c r="F126" s="183"/>
      <c r="G126" s="183"/>
    </row>
    <row r="127" spans="2:7" hidden="1" x14ac:dyDescent="0.25">
      <c r="B127" s="182" t="s">
        <v>474</v>
      </c>
      <c r="C127" s="182" t="s">
        <v>475</v>
      </c>
      <c r="D127" s="182">
        <f t="shared" si="8"/>
        <v>506770865.65999997</v>
      </c>
      <c r="E127" s="182">
        <f>SUM(E128:E129)</f>
        <v>505242776.88999999</v>
      </c>
      <c r="F127" s="182">
        <f>SUM(F128:F129)</f>
        <v>1528088.77</v>
      </c>
      <c r="G127" s="182">
        <f>SUM(G128:G129)</f>
        <v>0</v>
      </c>
    </row>
    <row r="128" spans="2:7" hidden="1" x14ac:dyDescent="0.25">
      <c r="B128" s="183" t="s">
        <v>476</v>
      </c>
      <c r="C128" s="183" t="s">
        <v>477</v>
      </c>
      <c r="D128" s="182">
        <f t="shared" si="8"/>
        <v>303564865.69</v>
      </c>
      <c r="E128" s="183">
        <f>+'[1]para consolidado aUMENTOS'!F212</f>
        <v>302302079.33999997</v>
      </c>
      <c r="F128" s="183">
        <f>+'[1]para consolidado aUMENTOS'!F832</f>
        <v>1262786.3500000001</v>
      </c>
      <c r="G128" s="183"/>
    </row>
    <row r="129" spans="2:7" hidden="1" x14ac:dyDescent="0.25">
      <c r="B129" s="183" t="s">
        <v>478</v>
      </c>
      <c r="C129" s="183" t="s">
        <v>479</v>
      </c>
      <c r="D129" s="182">
        <f t="shared" si="8"/>
        <v>203205999.97</v>
      </c>
      <c r="E129" s="183">
        <f>+'[1]para consolidado aUMENTOS'!F217</f>
        <v>202940697.55000001</v>
      </c>
      <c r="F129" s="183">
        <f>+'[1]para consolidado aUMENTOS'!F834</f>
        <v>265302.42</v>
      </c>
      <c r="G129" s="183"/>
    </row>
    <row r="130" spans="2:7" hidden="1" x14ac:dyDescent="0.25">
      <c r="B130" s="183"/>
      <c r="C130" s="183"/>
      <c r="D130" s="182">
        <f t="shared" si="8"/>
        <v>0</v>
      </c>
      <c r="E130" s="183"/>
      <c r="F130" s="183"/>
      <c r="G130" s="183"/>
    </row>
    <row r="131" spans="2:7" hidden="1" x14ac:dyDescent="0.25">
      <c r="B131" s="182" t="s">
        <v>480</v>
      </c>
      <c r="C131" s="182" t="s">
        <v>481</v>
      </c>
      <c r="D131" s="182">
        <f t="shared" si="8"/>
        <v>0</v>
      </c>
      <c r="E131" s="182">
        <f>SUM(E132:E134)</f>
        <v>0</v>
      </c>
      <c r="F131" s="182">
        <f t="shared" ref="F131:G131" si="11">SUM(F132:F134)</f>
        <v>0</v>
      </c>
      <c r="G131" s="182">
        <f t="shared" si="11"/>
        <v>0</v>
      </c>
    </row>
    <row r="132" spans="2:7" hidden="1" x14ac:dyDescent="0.25">
      <c r="B132" s="183" t="s">
        <v>482</v>
      </c>
      <c r="C132" s="183" t="s">
        <v>483</v>
      </c>
      <c r="D132" s="182">
        <f t="shared" si="8"/>
        <v>0</v>
      </c>
      <c r="E132" s="183"/>
      <c r="F132" s="183"/>
      <c r="G132" s="183"/>
    </row>
    <row r="133" spans="2:7" hidden="1" x14ac:dyDescent="0.25">
      <c r="B133" s="183" t="s">
        <v>484</v>
      </c>
      <c r="C133" s="183" t="s">
        <v>485</v>
      </c>
      <c r="D133" s="182">
        <f t="shared" si="8"/>
        <v>0</v>
      </c>
      <c r="E133" s="183"/>
      <c r="F133" s="183"/>
      <c r="G133" s="183"/>
    </row>
    <row r="134" spans="2:7" hidden="1" x14ac:dyDescent="0.25">
      <c r="B134" s="183" t="s">
        <v>486</v>
      </c>
      <c r="C134" s="183" t="s">
        <v>487</v>
      </c>
      <c r="D134" s="182">
        <f t="shared" ref="D134" si="12">SUM(E134:G134)</f>
        <v>0</v>
      </c>
      <c r="E134" s="183"/>
      <c r="F134" s="183"/>
      <c r="G134" s="183"/>
    </row>
    <row r="135" spans="2:7" ht="10.5" hidden="1" customHeight="1" x14ac:dyDescent="0.25">
      <c r="B135" s="183"/>
      <c r="C135" s="183"/>
      <c r="D135" s="182"/>
      <c r="E135" s="183"/>
      <c r="F135" s="183"/>
      <c r="G135" s="183"/>
    </row>
    <row r="136" spans="2:7" hidden="1" x14ac:dyDescent="0.25">
      <c r="B136" s="182" t="s">
        <v>488</v>
      </c>
      <c r="C136" s="182" t="s">
        <v>489</v>
      </c>
      <c r="D136" s="182">
        <f t="shared" si="8"/>
        <v>79647628.150000006</v>
      </c>
      <c r="E136" s="182">
        <f t="shared" ref="E136:G136" si="13">SUM(E137:E144)</f>
        <v>64436141.580000006</v>
      </c>
      <c r="F136" s="182">
        <f t="shared" si="13"/>
        <v>15185138.680000002</v>
      </c>
      <c r="G136" s="182">
        <f t="shared" si="13"/>
        <v>26347.89</v>
      </c>
    </row>
    <row r="137" spans="2:7" hidden="1" x14ac:dyDescent="0.25">
      <c r="B137" s="183" t="s">
        <v>490</v>
      </c>
      <c r="C137" s="183" t="s">
        <v>491</v>
      </c>
      <c r="D137" s="182">
        <f t="shared" si="8"/>
        <v>3427526.84</v>
      </c>
      <c r="E137" s="183">
        <f>+'[1]para consolidado aUMENTOS'!F231</f>
        <v>2901178.9499999997</v>
      </c>
      <c r="F137" s="183">
        <f>+'[1]para consolidado aUMENTOS'!F836</f>
        <v>500000</v>
      </c>
      <c r="G137" s="183">
        <f>+'[1]para consolidado aUMENTOS'!F749</f>
        <v>26347.89</v>
      </c>
    </row>
    <row r="138" spans="2:7" hidden="1" x14ac:dyDescent="0.25">
      <c r="B138" s="183" t="s">
        <v>492</v>
      </c>
      <c r="C138" s="183" t="s">
        <v>493</v>
      </c>
      <c r="D138" s="182">
        <f t="shared" si="8"/>
        <v>9161318.9299999997</v>
      </c>
      <c r="E138" s="183">
        <f>+'[1]para consolidado aUMENTOS'!F234</f>
        <v>9161318.9299999997</v>
      </c>
      <c r="F138" s="183"/>
      <c r="G138" s="183"/>
    </row>
    <row r="139" spans="2:7" hidden="1" x14ac:dyDescent="0.25">
      <c r="B139" s="183" t="s">
        <v>494</v>
      </c>
      <c r="C139" s="183" t="s">
        <v>495</v>
      </c>
      <c r="D139" s="182">
        <f t="shared" si="8"/>
        <v>553715.72</v>
      </c>
      <c r="E139" s="183">
        <f>+'[1]para consolidado aUMENTOS'!F238</f>
        <v>553715.72</v>
      </c>
      <c r="F139" s="183"/>
      <c r="G139" s="183"/>
    </row>
    <row r="140" spans="2:7" hidden="1" x14ac:dyDescent="0.25">
      <c r="B140" s="183" t="s">
        <v>496</v>
      </c>
      <c r="C140" s="183" t="s">
        <v>497</v>
      </c>
      <c r="D140" s="182">
        <f t="shared" si="8"/>
        <v>1432593.65</v>
      </c>
      <c r="E140" s="183">
        <f>+'[1]para consolidado aUMENTOS'!F241</f>
        <v>282593.65000000002</v>
      </c>
      <c r="F140" s="183">
        <f>+'[1]para consolidado aUMENTOS'!F839</f>
        <v>1150000</v>
      </c>
      <c r="G140" s="183"/>
    </row>
    <row r="141" spans="2:7" hidden="1" x14ac:dyDescent="0.25">
      <c r="B141" s="183" t="s">
        <v>498</v>
      </c>
      <c r="C141" s="183" t="s">
        <v>499</v>
      </c>
      <c r="D141" s="182">
        <f t="shared" si="8"/>
        <v>607731.18999999994</v>
      </c>
      <c r="E141" s="183">
        <f>+'[1]para consolidado aUMENTOS'!F245</f>
        <v>607731.18999999994</v>
      </c>
      <c r="F141" s="183"/>
      <c r="G141" s="183"/>
    </row>
    <row r="142" spans="2:7" hidden="1" x14ac:dyDescent="0.25">
      <c r="B142" s="183" t="s">
        <v>500</v>
      </c>
      <c r="C142" s="183" t="s">
        <v>501</v>
      </c>
      <c r="D142" s="182">
        <f t="shared" si="8"/>
        <v>0</v>
      </c>
      <c r="E142" s="183"/>
      <c r="F142" s="183"/>
      <c r="G142" s="183"/>
    </row>
    <row r="143" spans="2:7" hidden="1" x14ac:dyDescent="0.25">
      <c r="B143" s="183" t="s">
        <v>502</v>
      </c>
      <c r="C143" s="183" t="s">
        <v>503</v>
      </c>
      <c r="D143" s="182">
        <f t="shared" si="8"/>
        <v>0</v>
      </c>
      <c r="E143" s="183"/>
      <c r="F143" s="183"/>
      <c r="G143" s="183"/>
    </row>
    <row r="144" spans="2:7" hidden="1" x14ac:dyDescent="0.25">
      <c r="B144" s="183" t="s">
        <v>504</v>
      </c>
      <c r="C144" s="183" t="s">
        <v>505</v>
      </c>
      <c r="D144" s="182">
        <f t="shared" si="8"/>
        <v>64464741.820000008</v>
      </c>
      <c r="E144" s="183">
        <f>+'[1]para consolidado aUMENTOS'!F256+'[1]para consolidado aUMENTOS'!F258</f>
        <v>50929603.140000008</v>
      </c>
      <c r="F144" s="183">
        <f>+'[1]para consolidado aUMENTOS'!F850</f>
        <v>13535138.680000002</v>
      </c>
      <c r="G144" s="183"/>
    </row>
    <row r="145" spans="2:12" ht="10.5" hidden="1" customHeight="1" x14ac:dyDescent="0.25">
      <c r="B145" s="183"/>
      <c r="C145" s="183"/>
      <c r="D145" s="182" t="s">
        <v>218</v>
      </c>
      <c r="E145" s="183"/>
      <c r="F145" s="183"/>
      <c r="G145" s="183"/>
    </row>
    <row r="146" spans="2:12" hidden="1" outlineLevel="1" x14ac:dyDescent="0.25">
      <c r="B146" s="182" t="s">
        <v>506</v>
      </c>
      <c r="C146" s="182" t="s">
        <v>507</v>
      </c>
      <c r="D146" s="182">
        <f>+E146+F146+G146</f>
        <v>0</v>
      </c>
      <c r="E146" s="182">
        <f>+E150</f>
        <v>0</v>
      </c>
      <c r="F146" s="182">
        <f>+F150</f>
        <v>0</v>
      </c>
      <c r="G146" s="182">
        <f>+G150+G147</f>
        <v>0</v>
      </c>
    </row>
    <row r="147" spans="2:12" hidden="1" outlineLevel="1" x14ac:dyDescent="0.25">
      <c r="B147" s="182" t="s">
        <v>508</v>
      </c>
      <c r="C147" s="182" t="s">
        <v>509</v>
      </c>
      <c r="D147" s="182">
        <f>SUM(E147:G147)</f>
        <v>0</v>
      </c>
      <c r="E147" s="182"/>
      <c r="F147" s="182"/>
      <c r="G147" s="182">
        <f>SUM(G148)</f>
        <v>0</v>
      </c>
    </row>
    <row r="148" spans="2:12" hidden="1" outlineLevel="1" x14ac:dyDescent="0.25">
      <c r="B148" s="183" t="s">
        <v>510</v>
      </c>
      <c r="C148" s="183" t="s">
        <v>511</v>
      </c>
      <c r="D148" s="183">
        <f>+E148+F148+G148</f>
        <v>0</v>
      </c>
      <c r="E148" s="182"/>
      <c r="F148" s="182"/>
      <c r="G148" s="183"/>
    </row>
    <row r="149" spans="2:12" hidden="1" outlineLevel="1" x14ac:dyDescent="0.25">
      <c r="B149" s="183"/>
      <c r="C149" s="183"/>
      <c r="D149" s="182"/>
      <c r="E149" s="182"/>
      <c r="F149" s="182"/>
      <c r="G149" s="182"/>
    </row>
    <row r="150" spans="2:12" hidden="1" outlineLevel="1" x14ac:dyDescent="0.25">
      <c r="B150" s="182" t="s">
        <v>512</v>
      </c>
      <c r="C150" s="182" t="s">
        <v>513</v>
      </c>
      <c r="D150" s="182">
        <f>+E150+F150+G150</f>
        <v>0</v>
      </c>
      <c r="E150" s="182">
        <f>+E151</f>
        <v>0</v>
      </c>
      <c r="F150" s="182">
        <f>+F151</f>
        <v>0</v>
      </c>
      <c r="G150" s="182">
        <f>+G151</f>
        <v>0</v>
      </c>
    </row>
    <row r="151" spans="2:12" hidden="1" outlineLevel="1" x14ac:dyDescent="0.25">
      <c r="B151" s="183" t="s">
        <v>514</v>
      </c>
      <c r="C151" s="183" t="s">
        <v>515</v>
      </c>
      <c r="D151" s="183">
        <f>+E151+F151+G151</f>
        <v>0</v>
      </c>
      <c r="E151" s="183"/>
      <c r="F151" s="183"/>
      <c r="G151" s="183"/>
    </row>
    <row r="152" spans="2:12" ht="10.5" hidden="1" customHeight="1" outlineLevel="1" x14ac:dyDescent="0.25">
      <c r="B152" s="183"/>
      <c r="C152" s="183"/>
      <c r="D152" s="183" t="s">
        <v>218</v>
      </c>
      <c r="E152" s="183"/>
      <c r="F152" s="183"/>
      <c r="G152" s="183"/>
    </row>
    <row r="153" spans="2:12" ht="12.75" hidden="1" customHeight="1" collapsed="1" x14ac:dyDescent="0.25">
      <c r="B153" s="182" t="s">
        <v>516</v>
      </c>
      <c r="C153" s="182" t="s">
        <v>517</v>
      </c>
      <c r="D153" s="182">
        <f>+E153+F153+G153</f>
        <v>0</v>
      </c>
      <c r="E153" s="182">
        <f>+E154</f>
        <v>0</v>
      </c>
      <c r="F153" s="182">
        <f>+F154</f>
        <v>0</v>
      </c>
      <c r="G153" s="182">
        <f>+G154</f>
        <v>0</v>
      </c>
    </row>
    <row r="154" spans="2:12" ht="12.75" hidden="1" customHeight="1" x14ac:dyDescent="0.25">
      <c r="B154" s="182" t="s">
        <v>518</v>
      </c>
      <c r="C154" s="182" t="s">
        <v>519</v>
      </c>
      <c r="D154" s="182">
        <f>+E154+F154+G154</f>
        <v>0</v>
      </c>
      <c r="E154" s="182">
        <f>SUM(E155:E155)</f>
        <v>0</v>
      </c>
      <c r="F154" s="182">
        <f>SUM(F155:F155)</f>
        <v>0</v>
      </c>
      <c r="G154" s="182">
        <f>SUM(G155:G155)</f>
        <v>0</v>
      </c>
    </row>
    <row r="155" spans="2:12" ht="12.75" hidden="1" customHeight="1" x14ac:dyDescent="0.25">
      <c r="B155" s="183" t="s">
        <v>520</v>
      </c>
      <c r="C155" s="183" t="s">
        <v>521</v>
      </c>
      <c r="D155" s="183">
        <f>+E155+F155+G155</f>
        <v>0</v>
      </c>
      <c r="E155" s="183"/>
      <c r="F155" s="183"/>
      <c r="G155" s="183"/>
    </row>
    <row r="156" spans="2:12" ht="10.5" hidden="1" customHeight="1" x14ac:dyDescent="0.25">
      <c r="B156" s="183"/>
      <c r="C156" s="183"/>
      <c r="D156" s="182" t="s">
        <v>218</v>
      </c>
      <c r="E156" s="183"/>
      <c r="F156" s="183"/>
      <c r="G156" s="183"/>
    </row>
    <row r="157" spans="2:12" hidden="1" x14ac:dyDescent="0.25">
      <c r="B157" s="182" t="s">
        <v>215</v>
      </c>
      <c r="C157" s="182" t="s">
        <v>150</v>
      </c>
      <c r="D157" s="182">
        <f>+D158+D168+D175+D179</f>
        <v>1465346133.1700001</v>
      </c>
      <c r="E157" s="182">
        <f>+E158+E168+E175+E179</f>
        <v>894397482.31999993</v>
      </c>
      <c r="F157" s="182">
        <f>+F158+F168+F175+F179</f>
        <v>130223009.31</v>
      </c>
      <c r="G157" s="182">
        <f>+G158+G168+G175+G179</f>
        <v>440725641.54000002</v>
      </c>
      <c r="L157" s="221"/>
    </row>
    <row r="158" spans="2:12" hidden="1" x14ac:dyDescent="0.25">
      <c r="B158" s="182" t="s">
        <v>522</v>
      </c>
      <c r="C158" s="182" t="s">
        <v>523</v>
      </c>
      <c r="D158" s="182">
        <f t="shared" ref="D158:D166" si="14">+E158+F158+G158</f>
        <v>688131126.51999998</v>
      </c>
      <c r="E158" s="182">
        <f>SUM(E159:E166)</f>
        <v>508861856.26999998</v>
      </c>
      <c r="F158" s="182">
        <f>SUM(F159:F166)</f>
        <v>130223009.31</v>
      </c>
      <c r="G158" s="182">
        <f>SUM(G159:G166)</f>
        <v>49046260.940000005</v>
      </c>
    </row>
    <row r="159" spans="2:12" hidden="1" x14ac:dyDescent="0.25">
      <c r="B159" s="183" t="s">
        <v>524</v>
      </c>
      <c r="C159" s="183" t="s">
        <v>525</v>
      </c>
      <c r="D159" s="183">
        <f t="shared" si="14"/>
        <v>14419546.949999999</v>
      </c>
      <c r="E159" s="183">
        <f>+'[1]para consolidado aUMENTOS'!F261+'[1]para consolidado aUMENTOS'!F263</f>
        <v>8809704.9499999993</v>
      </c>
      <c r="F159" s="183">
        <f>+'[1]para consolidado aUMENTOS'!F852+'[1]para consolidado aUMENTOS'!F854</f>
        <v>5609842</v>
      </c>
      <c r="G159" s="183"/>
    </row>
    <row r="160" spans="2:12" hidden="1" x14ac:dyDescent="0.25">
      <c r="B160" s="183" t="s">
        <v>526</v>
      </c>
      <c r="C160" s="183" t="s">
        <v>527</v>
      </c>
      <c r="D160" s="183">
        <f t="shared" si="14"/>
        <v>0</v>
      </c>
      <c r="E160" s="183"/>
      <c r="F160" s="183"/>
      <c r="G160" s="183"/>
    </row>
    <row r="161" spans="2:7" hidden="1" x14ac:dyDescent="0.25">
      <c r="B161" s="183" t="s">
        <v>528</v>
      </c>
      <c r="C161" s="183" t="s">
        <v>529</v>
      </c>
      <c r="D161" s="183">
        <f t="shared" si="14"/>
        <v>40484610.210000001</v>
      </c>
      <c r="E161" s="183">
        <f>+'[1]para consolidado aUMENTOS'!F280</f>
        <v>18191433.579999998</v>
      </c>
      <c r="F161" s="183">
        <f>+'[1]para consolidado aUMENTOS'!F866+'[1]para consolidado aUMENTOS'!F868</f>
        <v>22293176.630000003</v>
      </c>
      <c r="G161" s="183"/>
    </row>
    <row r="162" spans="2:7" hidden="1" x14ac:dyDescent="0.25">
      <c r="B162" s="183" t="s">
        <v>530</v>
      </c>
      <c r="C162" s="183" t="s">
        <v>531</v>
      </c>
      <c r="D162" s="183">
        <f t="shared" si="14"/>
        <v>57240654.820000008</v>
      </c>
      <c r="E162" s="183">
        <f>+'[1]para consolidado aUMENTOS'!F321+'[1]para consolidado aUMENTOS'!F323+'[1]para consolidado aUMENTOS'!F325+'[1]para consolidado aUMENTOS'!F327</f>
        <v>57131960.010000005</v>
      </c>
      <c r="F162" s="183">
        <f>+'[1]para consolidado aUMENTOS'!F871</f>
        <v>108694.81</v>
      </c>
      <c r="G162" s="183"/>
    </row>
    <row r="163" spans="2:7" hidden="1" x14ac:dyDescent="0.25">
      <c r="B163" s="183" t="s">
        <v>532</v>
      </c>
      <c r="C163" s="183" t="s">
        <v>533</v>
      </c>
      <c r="D163" s="183">
        <f t="shared" si="14"/>
        <v>448170111.35000002</v>
      </c>
      <c r="E163" s="183">
        <f>+'[1]para consolidado aUMENTOS'!F347+'[1]para consolidado aUMENTOS'!F538+'[1]para consolidado aUMENTOS'!F544+'[1]para consolidado aUMENTOS'!F546</f>
        <v>314546490.39999998</v>
      </c>
      <c r="F163" s="183">
        <f>+'[1]para consolidado aUMENTOS'!F876+'[1]para consolidado aUMENTOS'!F894+'[1]para consolidado aUMENTOS'!F896</f>
        <v>84587108.049999997</v>
      </c>
      <c r="G163" s="183">
        <f>+'[1]para consolidado aUMENTOS'!F762</f>
        <v>49036512.900000006</v>
      </c>
    </row>
    <row r="164" spans="2:7" hidden="1" x14ac:dyDescent="0.25">
      <c r="B164" s="183" t="s">
        <v>534</v>
      </c>
      <c r="C164" s="183" t="s">
        <v>535</v>
      </c>
      <c r="D164" s="183">
        <f t="shared" si="14"/>
        <v>104548099.15000001</v>
      </c>
      <c r="E164" s="183">
        <f>+'[1]para consolidado aUMENTOS'!F587+'[1]para consolidado aUMENTOS'!F596</f>
        <v>104538663.17</v>
      </c>
      <c r="F164" s="183"/>
      <c r="G164" s="183">
        <f>+'[1]para consolidado aUMENTOS'!F764</f>
        <v>9435.9800000000014</v>
      </c>
    </row>
    <row r="165" spans="2:7" hidden="1" x14ac:dyDescent="0.25">
      <c r="B165" s="183" t="s">
        <v>536</v>
      </c>
      <c r="C165" s="183" t="s">
        <v>537</v>
      </c>
      <c r="D165" s="183">
        <f t="shared" si="14"/>
        <v>18130398.009999998</v>
      </c>
      <c r="E165" s="183">
        <f>+'[1]para consolidado aUMENTOS'!F600</f>
        <v>905898.12999999977</v>
      </c>
      <c r="F165" s="183">
        <f>+'[1]para consolidado aUMENTOS'!F898+'[1]para consolidado aUMENTOS'!F900+'[1]para consolidado aUMENTOS'!F902</f>
        <v>17224187.82</v>
      </c>
      <c r="G165" s="183">
        <f>+'[1]para consolidado aUMENTOS'!F766</f>
        <v>312.06</v>
      </c>
    </row>
    <row r="166" spans="2:7" hidden="1" x14ac:dyDescent="0.25">
      <c r="B166" s="183" t="s">
        <v>538</v>
      </c>
      <c r="C166" s="183" t="s">
        <v>539</v>
      </c>
      <c r="D166" s="183">
        <f t="shared" si="14"/>
        <v>5137706.0299999993</v>
      </c>
      <c r="E166" s="183">
        <f>+'[1]para consolidado aUMENTOS'!F602+'[1]para consolidado aUMENTOS'!F610</f>
        <v>4737706.0299999993</v>
      </c>
      <c r="F166" s="183">
        <f>+'[1]para consolidado aUMENTOS'!F904</f>
        <v>400000</v>
      </c>
      <c r="G166" s="183"/>
    </row>
    <row r="167" spans="2:7" hidden="1" x14ac:dyDescent="0.25">
      <c r="B167" s="183"/>
      <c r="C167" s="183"/>
      <c r="D167" s="182" t="s">
        <v>218</v>
      </c>
      <c r="E167" s="183"/>
      <c r="F167" s="183"/>
      <c r="G167" s="183"/>
    </row>
    <row r="168" spans="2:7" hidden="1" x14ac:dyDescent="0.25">
      <c r="B168" s="182" t="s">
        <v>540</v>
      </c>
      <c r="C168" s="182" t="s">
        <v>541</v>
      </c>
      <c r="D168" s="182">
        <f t="shared" ref="D168:D173" si="15">+E168+F168+G168</f>
        <v>776515006.6500001</v>
      </c>
      <c r="E168" s="182">
        <f>SUM(E169:E173)</f>
        <v>384835626.05000001</v>
      </c>
      <c r="F168" s="182">
        <f>SUM(F169:F173)</f>
        <v>0</v>
      </c>
      <c r="G168" s="182">
        <f>SUM(G169:G173)</f>
        <v>391679380.60000002</v>
      </c>
    </row>
    <row r="169" spans="2:7" ht="14.4" hidden="1" x14ac:dyDescent="0.3">
      <c r="B169" s="183" t="s">
        <v>542</v>
      </c>
      <c r="C169" s="183" t="s">
        <v>543</v>
      </c>
      <c r="D169" s="183">
        <f t="shared" si="15"/>
        <v>741679380.60000002</v>
      </c>
      <c r="E169" s="222">
        <f>+'[1]para consolidado aUMENTOS'!F612</f>
        <v>350000000</v>
      </c>
      <c r="F169" s="183"/>
      <c r="G169" s="183">
        <f>+'[1]para consolidado aUMENTOS'!F769</f>
        <v>391679380.60000002</v>
      </c>
    </row>
    <row r="170" spans="2:7" ht="12.75" hidden="1" customHeight="1" outlineLevel="1" x14ac:dyDescent="0.25">
      <c r="B170" s="183" t="s">
        <v>544</v>
      </c>
      <c r="C170" s="183" t="s">
        <v>545</v>
      </c>
      <c r="D170" s="183">
        <f t="shared" si="15"/>
        <v>0</v>
      </c>
      <c r="E170" s="183"/>
      <c r="F170" s="183"/>
      <c r="G170" s="183"/>
    </row>
    <row r="171" spans="2:7" ht="12.75" hidden="1" customHeight="1" outlineLevel="1" x14ac:dyDescent="0.25">
      <c r="B171" s="183" t="s">
        <v>546</v>
      </c>
      <c r="C171" s="183" t="s">
        <v>547</v>
      </c>
      <c r="D171" s="183">
        <f t="shared" si="15"/>
        <v>0</v>
      </c>
      <c r="E171" s="183"/>
      <c r="F171" s="183"/>
      <c r="G171" s="183"/>
    </row>
    <row r="172" spans="2:7" hidden="1" collapsed="1" x14ac:dyDescent="0.25">
      <c r="B172" s="183" t="s">
        <v>548</v>
      </c>
      <c r="C172" s="183" t="s">
        <v>549</v>
      </c>
      <c r="D172" s="183">
        <f t="shared" si="15"/>
        <v>0</v>
      </c>
      <c r="E172" s="183"/>
      <c r="F172" s="183"/>
      <c r="G172" s="183"/>
    </row>
    <row r="173" spans="2:7" hidden="1" x14ac:dyDescent="0.25">
      <c r="B173" s="183" t="s">
        <v>550</v>
      </c>
      <c r="C173" s="183" t="s">
        <v>551</v>
      </c>
      <c r="D173" s="183">
        <f t="shared" si="15"/>
        <v>34835626.049999997</v>
      </c>
      <c r="E173" s="183">
        <f>+'[1]para consolidado aUMENTOS'!F614</f>
        <v>34835626.049999997</v>
      </c>
      <c r="F173" s="183"/>
      <c r="G173" s="183"/>
    </row>
    <row r="174" spans="2:7" hidden="1" x14ac:dyDescent="0.25">
      <c r="B174" s="183"/>
      <c r="C174" s="183"/>
      <c r="D174" s="182" t="s">
        <v>218</v>
      </c>
      <c r="E174" s="183"/>
      <c r="F174" s="183"/>
      <c r="G174" s="183"/>
    </row>
    <row r="175" spans="2:7" hidden="1" x14ac:dyDescent="0.25">
      <c r="B175" s="182" t="s">
        <v>552</v>
      </c>
      <c r="C175" s="182" t="s">
        <v>553</v>
      </c>
      <c r="D175" s="182">
        <f>SUM(D176:D177)</f>
        <v>0</v>
      </c>
      <c r="E175" s="182">
        <f t="shared" ref="E175:G175" si="16">SUM(E176:E177)</f>
        <v>0</v>
      </c>
      <c r="F175" s="182">
        <f t="shared" si="16"/>
        <v>0</v>
      </c>
      <c r="G175" s="182">
        <f t="shared" si="16"/>
        <v>0</v>
      </c>
    </row>
    <row r="176" spans="2:7" hidden="1" x14ac:dyDescent="0.25">
      <c r="B176" s="183" t="s">
        <v>554</v>
      </c>
      <c r="C176" s="183" t="s">
        <v>555</v>
      </c>
      <c r="D176" s="183">
        <f>+E176+F176+G176</f>
        <v>0</v>
      </c>
      <c r="E176" s="183"/>
      <c r="F176" s="183"/>
      <c r="G176" s="183"/>
    </row>
    <row r="177" spans="2:7" hidden="1" x14ac:dyDescent="0.25">
      <c r="B177" s="183" t="s">
        <v>556</v>
      </c>
      <c r="C177" s="183" t="s">
        <v>557</v>
      </c>
      <c r="D177" s="183">
        <f>+E177+F177+G177</f>
        <v>0</v>
      </c>
      <c r="E177" s="183"/>
      <c r="F177" s="183"/>
      <c r="G177" s="183"/>
    </row>
    <row r="178" spans="2:7" hidden="1" x14ac:dyDescent="0.25">
      <c r="B178" s="183"/>
      <c r="C178" s="183"/>
      <c r="D178" s="182"/>
      <c r="E178" s="183"/>
      <c r="F178" s="183"/>
      <c r="G178" s="183"/>
    </row>
    <row r="179" spans="2:7" hidden="1" x14ac:dyDescent="0.25">
      <c r="B179" s="182" t="s">
        <v>558</v>
      </c>
      <c r="C179" s="182" t="s">
        <v>559</v>
      </c>
      <c r="D179" s="182">
        <f>+E179+F179+G179</f>
        <v>700000</v>
      </c>
      <c r="E179" s="182">
        <f>SUM(E180:E182)</f>
        <v>700000</v>
      </c>
      <c r="F179" s="182">
        <f>SUM(F180:F182)</f>
        <v>0</v>
      </c>
      <c r="G179" s="182">
        <f>SUM(G180:G182)</f>
        <v>0</v>
      </c>
    </row>
    <row r="180" spans="2:7" hidden="1" outlineLevel="1" x14ac:dyDescent="0.25">
      <c r="B180" s="183" t="s">
        <v>560</v>
      </c>
      <c r="C180" s="183" t="s">
        <v>561</v>
      </c>
      <c r="D180" s="183">
        <f>+E180+F180+G180</f>
        <v>0</v>
      </c>
      <c r="E180" s="183"/>
      <c r="F180" s="183"/>
      <c r="G180" s="183"/>
    </row>
    <row r="181" spans="2:7" ht="12.75" hidden="1" customHeight="1" outlineLevel="1" x14ac:dyDescent="0.25">
      <c r="B181" s="183" t="s">
        <v>562</v>
      </c>
      <c r="C181" s="183" t="s">
        <v>563</v>
      </c>
      <c r="D181" s="183">
        <f>+E181+F181+G181</f>
        <v>700000</v>
      </c>
      <c r="E181" s="183">
        <f>+'[1]para consolidado aUMENTOS'!F616</f>
        <v>700000</v>
      </c>
      <c r="F181" s="183"/>
      <c r="G181" s="183"/>
    </row>
    <row r="182" spans="2:7" ht="12.75" hidden="1" customHeight="1" collapsed="1" x14ac:dyDescent="0.25">
      <c r="B182" s="183" t="s">
        <v>564</v>
      </c>
      <c r="C182" s="183" t="s">
        <v>565</v>
      </c>
      <c r="D182" s="183">
        <f>+E182+F182+G182</f>
        <v>0</v>
      </c>
      <c r="E182" s="183"/>
      <c r="F182" s="183"/>
      <c r="G182" s="183"/>
    </row>
    <row r="183" spans="2:7" hidden="1" x14ac:dyDescent="0.25">
      <c r="B183" s="183"/>
      <c r="C183" s="183"/>
      <c r="D183" s="182" t="s">
        <v>218</v>
      </c>
      <c r="E183" s="183"/>
      <c r="F183" s="183"/>
      <c r="G183" s="183"/>
    </row>
    <row r="184" spans="2:7" hidden="1" x14ac:dyDescent="0.25">
      <c r="B184" s="182" t="s">
        <v>249</v>
      </c>
      <c r="C184" s="182" t="s">
        <v>566</v>
      </c>
      <c r="D184" s="182">
        <f>+E184+F184+G184</f>
        <v>43916142.059999995</v>
      </c>
      <c r="E184" s="182">
        <f>+E185+E189+E195+E198+E204+E207+E210</f>
        <v>20268943.999999996</v>
      </c>
      <c r="F184" s="182">
        <f>+F185+F189+F195+F198+F207+F210+F204</f>
        <v>23647198.059999999</v>
      </c>
      <c r="G184" s="182">
        <f>+G185+G189+G195+G198+G207+G210+G204</f>
        <v>0</v>
      </c>
    </row>
    <row r="185" spans="2:7" s="223" customFormat="1" ht="12.75" hidden="1" customHeight="1" x14ac:dyDescent="0.25">
      <c r="B185" s="182" t="s">
        <v>567</v>
      </c>
      <c r="C185" s="182" t="s">
        <v>568</v>
      </c>
      <c r="D185" s="182">
        <f>+E185+F185+G185</f>
        <v>0</v>
      </c>
      <c r="E185" s="182">
        <f>SUM(E186:E187)</f>
        <v>0</v>
      </c>
      <c r="F185" s="182">
        <f>SUM(F186:F187)</f>
        <v>0</v>
      </c>
      <c r="G185" s="182">
        <f>SUM(G186:G187)</f>
        <v>0</v>
      </c>
    </row>
    <row r="186" spans="2:7" ht="12.75" hidden="1" customHeight="1" x14ac:dyDescent="0.25">
      <c r="B186" s="183" t="s">
        <v>569</v>
      </c>
      <c r="C186" s="183" t="s">
        <v>570</v>
      </c>
      <c r="D186" s="183">
        <f>+E186+F186+G186</f>
        <v>0</v>
      </c>
      <c r="E186" s="183"/>
      <c r="F186" s="183"/>
      <c r="G186" s="183"/>
    </row>
    <row r="187" spans="2:7" ht="12.75" hidden="1" customHeight="1" x14ac:dyDescent="0.25">
      <c r="B187" s="183" t="s">
        <v>571</v>
      </c>
      <c r="C187" s="183" t="s">
        <v>572</v>
      </c>
      <c r="D187" s="183">
        <f>+E187+F187+G187</f>
        <v>0</v>
      </c>
      <c r="E187" s="183"/>
      <c r="F187" s="183"/>
      <c r="G187" s="183"/>
    </row>
    <row r="188" spans="2:7" ht="12.75" hidden="1" customHeight="1" x14ac:dyDescent="0.25">
      <c r="B188" s="182"/>
      <c r="C188" s="182"/>
      <c r="D188" s="182" t="s">
        <v>218</v>
      </c>
      <c r="E188" s="182"/>
      <c r="F188" s="182"/>
      <c r="G188" s="182"/>
    </row>
    <row r="189" spans="2:7" hidden="1" x14ac:dyDescent="0.25">
      <c r="B189" s="182" t="s">
        <v>573</v>
      </c>
      <c r="C189" s="182" t="s">
        <v>574</v>
      </c>
      <c r="D189" s="182">
        <f>+E189+F189+G189</f>
        <v>39443822.060000002</v>
      </c>
      <c r="E189" s="182">
        <f>SUM(E190:E193)</f>
        <v>15796624</v>
      </c>
      <c r="F189" s="182">
        <f>SUM(F190:F193)</f>
        <v>23647198.059999999</v>
      </c>
      <c r="G189" s="182">
        <f>SUM(G190:G193)</f>
        <v>0</v>
      </c>
    </row>
    <row r="190" spans="2:7" hidden="1" x14ac:dyDescent="0.25">
      <c r="B190" s="183" t="s">
        <v>575</v>
      </c>
      <c r="C190" s="183" t="s">
        <v>576</v>
      </c>
      <c r="D190" s="183">
        <f>+E190+F190+G190</f>
        <v>0</v>
      </c>
      <c r="E190" s="183"/>
      <c r="F190" s="183"/>
      <c r="G190" s="183"/>
    </row>
    <row r="191" spans="2:7" hidden="1" x14ac:dyDescent="0.25">
      <c r="B191" s="183" t="s">
        <v>577</v>
      </c>
      <c r="C191" s="183" t="s">
        <v>578</v>
      </c>
      <c r="D191" s="183">
        <f>+E191+F191+G191</f>
        <v>39443822.060000002</v>
      </c>
      <c r="E191" s="183">
        <f>+'[1]para consolidado aUMENTOS'!F626</f>
        <v>15796624</v>
      </c>
      <c r="F191" s="183">
        <f>+'[1]para consolidado aUMENTOS'!F908</f>
        <v>23647198.059999999</v>
      </c>
      <c r="G191" s="183"/>
    </row>
    <row r="192" spans="2:7" hidden="1" outlineLevel="1" x14ac:dyDescent="0.25">
      <c r="B192" s="183" t="s">
        <v>579</v>
      </c>
      <c r="C192" s="183" t="s">
        <v>580</v>
      </c>
      <c r="D192" s="183">
        <f>+E192+F192+G192</f>
        <v>0</v>
      </c>
      <c r="E192" s="183"/>
      <c r="F192" s="183"/>
      <c r="G192" s="183"/>
    </row>
    <row r="193" spans="2:8" hidden="1" collapsed="1" x14ac:dyDescent="0.25">
      <c r="B193" s="183" t="s">
        <v>581</v>
      </c>
      <c r="C193" s="183" t="s">
        <v>582</v>
      </c>
      <c r="D193" s="183">
        <f>+E193+F193+G193</f>
        <v>0</v>
      </c>
      <c r="E193" s="183"/>
      <c r="F193" s="183"/>
      <c r="G193" s="183"/>
    </row>
    <row r="194" spans="2:8" hidden="1" x14ac:dyDescent="0.25">
      <c r="B194" s="183"/>
      <c r="C194" s="183"/>
      <c r="D194" s="182" t="s">
        <v>218</v>
      </c>
      <c r="E194" s="183"/>
      <c r="F194" s="183"/>
      <c r="G194" s="183"/>
    </row>
    <row r="195" spans="2:8" hidden="1" x14ac:dyDescent="0.25">
      <c r="B195" s="182" t="s">
        <v>583</v>
      </c>
      <c r="C195" s="182" t="s">
        <v>584</v>
      </c>
      <c r="D195" s="182">
        <f>+E195+F195+G195</f>
        <v>3025784.5999999992</v>
      </c>
      <c r="E195" s="182">
        <f>+E196</f>
        <v>3025784.5999999992</v>
      </c>
      <c r="F195" s="182">
        <f>+F196</f>
        <v>0</v>
      </c>
      <c r="G195" s="182">
        <f>+G196</f>
        <v>0</v>
      </c>
      <c r="H195" s="223"/>
    </row>
    <row r="196" spans="2:8" hidden="1" x14ac:dyDescent="0.25">
      <c r="B196" s="183" t="s">
        <v>585</v>
      </c>
      <c r="C196" s="183" t="s">
        <v>586</v>
      </c>
      <c r="D196" s="183">
        <f>+E196+F196+G196</f>
        <v>3025784.5999999992</v>
      </c>
      <c r="E196" s="183">
        <f>+'[1]para consolidado aUMENTOS'!F635+'[1]para consolidado aUMENTOS'!F642</f>
        <v>3025784.5999999992</v>
      </c>
      <c r="F196" s="183"/>
      <c r="G196" s="183"/>
    </row>
    <row r="197" spans="2:8" hidden="1" x14ac:dyDescent="0.25">
      <c r="B197" s="183"/>
      <c r="C197" s="183"/>
      <c r="D197" s="182" t="s">
        <v>218</v>
      </c>
      <c r="E197" s="183"/>
      <c r="F197" s="183"/>
      <c r="G197" s="183"/>
    </row>
    <row r="198" spans="2:8" hidden="1" x14ac:dyDescent="0.25">
      <c r="B198" s="182" t="s">
        <v>587</v>
      </c>
      <c r="C198" s="182" t="s">
        <v>588</v>
      </c>
      <c r="D198" s="182">
        <f>+E198+F198+G198</f>
        <v>1446535.4000000001</v>
      </c>
      <c r="E198" s="182">
        <f>SUM(E199:E202)</f>
        <v>1446535.4000000001</v>
      </c>
      <c r="F198" s="182">
        <f>SUM(F199:F202)</f>
        <v>0</v>
      </c>
      <c r="G198" s="182">
        <f>SUM(G199:G202)</f>
        <v>0</v>
      </c>
    </row>
    <row r="199" spans="2:8" hidden="1" x14ac:dyDescent="0.25">
      <c r="B199" s="183" t="s">
        <v>589</v>
      </c>
      <c r="C199" s="183" t="s">
        <v>590</v>
      </c>
      <c r="D199" s="183">
        <f>+E199+F199+G199</f>
        <v>1446535.4000000001</v>
      </c>
      <c r="E199" s="183">
        <f>+'[1]para consolidado aUMENTOS'!F651</f>
        <v>1446535.4000000001</v>
      </c>
      <c r="F199" s="183"/>
      <c r="G199" s="183"/>
    </row>
    <row r="200" spans="2:8" hidden="1" x14ac:dyDescent="0.25">
      <c r="B200" s="183" t="s">
        <v>591</v>
      </c>
      <c r="C200" s="183" t="s">
        <v>592</v>
      </c>
      <c r="D200" s="183">
        <f>+E200+F200+G200</f>
        <v>0</v>
      </c>
      <c r="E200" s="183"/>
      <c r="F200" s="183"/>
      <c r="G200" s="183">
        <v>0</v>
      </c>
    </row>
    <row r="201" spans="2:8" hidden="1" outlineLevel="1" x14ac:dyDescent="0.25">
      <c r="B201" s="183" t="s">
        <v>593</v>
      </c>
      <c r="C201" s="183" t="s">
        <v>594</v>
      </c>
      <c r="D201" s="183">
        <f>+E201+F201+G201</f>
        <v>0</v>
      </c>
      <c r="E201" s="183"/>
      <c r="F201" s="183"/>
      <c r="G201" s="183"/>
    </row>
    <row r="202" spans="2:8" hidden="1" outlineLevel="1" x14ac:dyDescent="0.25">
      <c r="B202" s="183" t="s">
        <v>595</v>
      </c>
      <c r="C202" s="183" t="s">
        <v>596</v>
      </c>
      <c r="D202" s="183">
        <f>+E202+F202+G202</f>
        <v>0</v>
      </c>
      <c r="E202" s="183"/>
      <c r="F202" s="183"/>
      <c r="G202" s="183"/>
    </row>
    <row r="203" spans="2:8" hidden="1" collapsed="1" x14ac:dyDescent="0.25">
      <c r="B203" s="183"/>
      <c r="C203" s="183"/>
      <c r="D203" s="182" t="s">
        <v>218</v>
      </c>
      <c r="E203" s="183"/>
      <c r="F203" s="183"/>
      <c r="G203" s="183"/>
    </row>
    <row r="204" spans="2:8" ht="12.75" hidden="1" customHeight="1" outlineLevel="1" x14ac:dyDescent="0.25">
      <c r="B204" s="182" t="s">
        <v>597</v>
      </c>
      <c r="C204" s="182" t="s">
        <v>598</v>
      </c>
      <c r="D204" s="182">
        <f>+E204+F204+G204</f>
        <v>0</v>
      </c>
      <c r="E204" s="182">
        <f>+E205</f>
        <v>0</v>
      </c>
      <c r="F204" s="183">
        <f>+F205</f>
        <v>0</v>
      </c>
      <c r="G204" s="183">
        <f>+G205</f>
        <v>0</v>
      </c>
    </row>
    <row r="205" spans="2:8" ht="12.75" hidden="1" customHeight="1" outlineLevel="1" x14ac:dyDescent="0.25">
      <c r="B205" s="183" t="s">
        <v>599</v>
      </c>
      <c r="C205" s="183" t="s">
        <v>600</v>
      </c>
      <c r="D205" s="183">
        <f>+E205+F205+G205</f>
        <v>0</v>
      </c>
      <c r="E205" s="183"/>
      <c r="F205" s="183"/>
      <c r="G205" s="183"/>
    </row>
    <row r="206" spans="2:8" ht="12.75" hidden="1" customHeight="1" outlineLevel="1" x14ac:dyDescent="0.25">
      <c r="B206" s="183"/>
      <c r="C206" s="183"/>
      <c r="D206" s="182" t="s">
        <v>218</v>
      </c>
      <c r="E206" s="183"/>
      <c r="F206" s="183"/>
      <c r="G206" s="183"/>
    </row>
    <row r="207" spans="2:8" hidden="1" outlineLevel="1" x14ac:dyDescent="0.25">
      <c r="B207" s="182" t="s">
        <v>601</v>
      </c>
      <c r="C207" s="182" t="s">
        <v>602</v>
      </c>
      <c r="D207" s="182">
        <f>+E207+F207+G207</f>
        <v>0</v>
      </c>
      <c r="E207" s="182">
        <f>+E208</f>
        <v>0</v>
      </c>
      <c r="F207" s="182">
        <f>+F208</f>
        <v>0</v>
      </c>
      <c r="G207" s="182">
        <f>+G208</f>
        <v>0</v>
      </c>
    </row>
    <row r="208" spans="2:8" hidden="1" outlineLevel="1" x14ac:dyDescent="0.25">
      <c r="B208" s="183" t="s">
        <v>603</v>
      </c>
      <c r="C208" s="183" t="s">
        <v>604</v>
      </c>
      <c r="D208" s="183">
        <f>+E208+F208+G208</f>
        <v>0</v>
      </c>
      <c r="E208" s="183"/>
      <c r="F208" s="183"/>
      <c r="G208" s="183"/>
    </row>
    <row r="209" spans="2:9" hidden="1" outlineLevel="1" x14ac:dyDescent="0.25">
      <c r="B209" s="183"/>
      <c r="C209" s="183"/>
      <c r="D209" s="182" t="s">
        <v>218</v>
      </c>
      <c r="E209" s="183"/>
      <c r="F209" s="183"/>
      <c r="G209" s="183"/>
    </row>
    <row r="210" spans="2:9" hidden="1" outlineLevel="1" x14ac:dyDescent="0.25">
      <c r="B210" s="182" t="s">
        <v>605</v>
      </c>
      <c r="C210" s="182" t="s">
        <v>606</v>
      </c>
      <c r="D210" s="182">
        <f>+E210+F210+G210</f>
        <v>0</v>
      </c>
      <c r="E210" s="182">
        <f>SUM(E211:E212)</f>
        <v>0</v>
      </c>
      <c r="F210" s="182">
        <f>SUM(F211:F212)</f>
        <v>0</v>
      </c>
      <c r="G210" s="182">
        <f>SUM(G211:G212)</f>
        <v>0</v>
      </c>
    </row>
    <row r="211" spans="2:9" hidden="1" outlineLevel="1" x14ac:dyDescent="0.25">
      <c r="B211" s="183" t="s">
        <v>607</v>
      </c>
      <c r="C211" s="183" t="s">
        <v>608</v>
      </c>
      <c r="D211" s="183">
        <f>+E211+F211+G211</f>
        <v>0</v>
      </c>
      <c r="E211" s="183"/>
      <c r="F211" s="183">
        <v>0</v>
      </c>
      <c r="G211" s="183">
        <v>0</v>
      </c>
    </row>
    <row r="212" spans="2:9" hidden="1" outlineLevel="1" x14ac:dyDescent="0.25">
      <c r="B212" s="183" t="s">
        <v>609</v>
      </c>
      <c r="C212" s="183" t="s">
        <v>610</v>
      </c>
      <c r="D212" s="183">
        <f>+E212+F212+G212</f>
        <v>0</v>
      </c>
      <c r="E212" s="183"/>
      <c r="F212" s="183"/>
      <c r="G212" s="183"/>
    </row>
    <row r="213" spans="2:9" hidden="1" outlineLevel="1" x14ac:dyDescent="0.25">
      <c r="B213" s="183"/>
      <c r="C213" s="183"/>
      <c r="D213" s="182" t="s">
        <v>218</v>
      </c>
      <c r="E213" s="183"/>
      <c r="F213" s="183"/>
      <c r="G213" s="183"/>
    </row>
    <row r="214" spans="2:9" ht="12.75" hidden="1" customHeight="1" outlineLevel="1" x14ac:dyDescent="0.25">
      <c r="B214" s="182" t="s">
        <v>611</v>
      </c>
      <c r="C214" s="182" t="s">
        <v>612</v>
      </c>
      <c r="D214" s="182">
        <f>+E214+F214+G214</f>
        <v>0</v>
      </c>
      <c r="E214" s="182">
        <f>+E215</f>
        <v>0</v>
      </c>
      <c r="F214" s="182">
        <f>+F215</f>
        <v>0</v>
      </c>
      <c r="G214" s="182">
        <f>+G215</f>
        <v>0</v>
      </c>
    </row>
    <row r="215" spans="2:9" ht="12.75" hidden="1" customHeight="1" outlineLevel="1" x14ac:dyDescent="0.25">
      <c r="B215" s="183" t="s">
        <v>613</v>
      </c>
      <c r="C215" s="183" t="s">
        <v>614</v>
      </c>
      <c r="D215" s="183">
        <f>+E215+F215+G215</f>
        <v>0</v>
      </c>
      <c r="E215" s="183"/>
      <c r="F215" s="183"/>
      <c r="G215" s="183"/>
    </row>
    <row r="216" spans="2:9" ht="12.75" hidden="1" customHeight="1" outlineLevel="1" x14ac:dyDescent="0.25">
      <c r="B216" s="183" t="s">
        <v>615</v>
      </c>
      <c r="C216" s="183" t="s">
        <v>616</v>
      </c>
      <c r="D216" s="183">
        <f>+E216+F216+G216</f>
        <v>0</v>
      </c>
      <c r="E216" s="183"/>
      <c r="F216" s="183"/>
      <c r="G216" s="183"/>
    </row>
    <row r="217" spans="2:9" ht="12.75" hidden="1" customHeight="1" outlineLevel="1" x14ac:dyDescent="0.25">
      <c r="B217" s="182"/>
      <c r="C217" s="182"/>
      <c r="D217" s="182" t="s">
        <v>218</v>
      </c>
      <c r="E217" s="182"/>
      <c r="F217" s="182"/>
      <c r="G217" s="182"/>
    </row>
    <row r="218" spans="2:9" ht="12.75" hidden="1" customHeight="1" collapsed="1" x14ac:dyDescent="0.25">
      <c r="B218" s="182" t="s">
        <v>224</v>
      </c>
      <c r="C218" s="182" t="s">
        <v>200</v>
      </c>
      <c r="D218" s="182">
        <f>+D219</f>
        <v>464790133.39000005</v>
      </c>
      <c r="E218" s="182">
        <f>+E219</f>
        <v>428368734.24000001</v>
      </c>
      <c r="F218" s="182">
        <f>+F219</f>
        <v>26679888.550000001</v>
      </c>
      <c r="G218" s="182">
        <f>+G219</f>
        <v>9741510.5999999996</v>
      </c>
    </row>
    <row r="219" spans="2:9" ht="12.75" hidden="1" customHeight="1" x14ac:dyDescent="0.25">
      <c r="B219" s="183" t="s">
        <v>617</v>
      </c>
      <c r="C219" s="183" t="s">
        <v>618</v>
      </c>
      <c r="D219" s="183">
        <f>+E219+F219+G219</f>
        <v>464790133.39000005</v>
      </c>
      <c r="E219" s="183">
        <f>SUM(E220:E221)</f>
        <v>428368734.24000001</v>
      </c>
      <c r="F219" s="183">
        <f t="shared" ref="F219:G219" si="17">SUM(F220:F221)</f>
        <v>26679888.550000001</v>
      </c>
      <c r="G219" s="183">
        <f t="shared" si="17"/>
        <v>9741510.5999999996</v>
      </c>
    </row>
    <row r="220" spans="2:9" ht="12.75" hidden="1" customHeight="1" x14ac:dyDescent="0.25">
      <c r="B220" s="183" t="s">
        <v>126</v>
      </c>
      <c r="C220" s="183" t="s">
        <v>627</v>
      </c>
      <c r="D220" s="183">
        <f>+E220+F220+G220</f>
        <v>436080746.23000002</v>
      </c>
      <c r="E220" s="183">
        <f>+'[1]para consolidado aUMENTOS'!F740</f>
        <v>400113545.49000001</v>
      </c>
      <c r="F220" s="183">
        <f>+'[1]para consolidado aUMENTOS'!F926</f>
        <v>26225693.140000001</v>
      </c>
      <c r="G220" s="183">
        <f>+'[1]para consolidado aUMENTOS'!F788</f>
        <v>9741507.5999999996</v>
      </c>
    </row>
    <row r="221" spans="2:9" ht="12.75" hidden="1" customHeight="1" x14ac:dyDescent="0.25">
      <c r="B221" s="183" t="s">
        <v>132</v>
      </c>
      <c r="C221" s="183" t="s">
        <v>620</v>
      </c>
      <c r="D221" s="183">
        <f>+E221+F221+G221</f>
        <v>28709387.16</v>
      </c>
      <c r="E221" s="183">
        <f>+'[1]para consolidado aUMENTOS'!F744</f>
        <v>28255188.75</v>
      </c>
      <c r="F221" s="183">
        <f>+'[1]para consolidado aUMENTOS'!F928</f>
        <v>454195.41</v>
      </c>
      <c r="G221" s="183">
        <f>+'[1]para consolidado aUMENTOS'!F790</f>
        <v>3</v>
      </c>
    </row>
    <row r="222" spans="2:9" hidden="1" x14ac:dyDescent="0.25">
      <c r="B222" s="183"/>
      <c r="C222" s="183"/>
      <c r="D222" s="183"/>
      <c r="E222" s="183"/>
      <c r="F222" s="183"/>
      <c r="G222" s="183"/>
    </row>
    <row r="223" spans="2:9" ht="21.75" hidden="1" customHeight="1" thickBot="1" x14ac:dyDescent="0.3">
      <c r="B223" s="224" t="s">
        <v>621</v>
      </c>
      <c r="C223" s="224"/>
      <c r="D223" s="225">
        <f>+E223+F223+G223</f>
        <v>2817664282.0391226</v>
      </c>
      <c r="E223" s="226">
        <f>+E218+E214+E184+E157+E146+E104+E42+E9+E153</f>
        <v>2119068256.9391222</v>
      </c>
      <c r="F223" s="226">
        <f>+F218+F214+F184+F157+F146+F104+F42+F9+F153</f>
        <v>248102525.06999999</v>
      </c>
      <c r="G223" s="226">
        <f>+G218+G214+G184+G157+G146+G104+G42+G9+G153</f>
        <v>450493500.03000003</v>
      </c>
      <c r="I223" s="212">
        <f>+E223+F223+G223</f>
        <v>2817664282.0391226</v>
      </c>
    </row>
    <row r="224" spans="2:9" hidden="1" x14ac:dyDescent="0.25">
      <c r="D224" s="212">
        <f>SUM(E224:G224)</f>
        <v>2817664282.0391221</v>
      </c>
      <c r="E224" s="212">
        <f>+E223</f>
        <v>2119068256.9391222</v>
      </c>
      <c r="F224" s="212">
        <f>+'[1]para consolidado aUMENTOS'!F930</f>
        <v>248102525.06999996</v>
      </c>
      <c r="G224" s="212">
        <f>+'[1]para consolidado aUMENTOS'!F792</f>
        <v>450493500.02999991</v>
      </c>
    </row>
    <row r="225" spans="1:9" s="227" customFormat="1" hidden="1" x14ac:dyDescent="0.25">
      <c r="B225" s="227" t="s">
        <v>218</v>
      </c>
      <c r="D225" s="227">
        <f>+D223-D224</f>
        <v>0</v>
      </c>
      <c r="E225" s="227">
        <f>+E223-E224</f>
        <v>0</v>
      </c>
      <c r="F225" s="227">
        <f>+F223-F224</f>
        <v>0</v>
      </c>
      <c r="G225" s="227">
        <f>+G223-G224</f>
        <v>0</v>
      </c>
    </row>
    <row r="226" spans="1:9" s="227" customFormat="1" hidden="1" x14ac:dyDescent="0.25">
      <c r="D226" s="228">
        <v>1000</v>
      </c>
    </row>
    <row r="227" spans="1:9" s="227" customFormat="1" hidden="1" x14ac:dyDescent="0.25">
      <c r="C227" s="227" t="s">
        <v>628</v>
      </c>
      <c r="D227" s="227">
        <v>63109016258.271561</v>
      </c>
      <c r="I227" s="227">
        <f>+D227-'[1]Conso.Egre.Neto REBAJOS'!D227</f>
        <v>63109016258.271561</v>
      </c>
    </row>
    <row r="228" spans="1:9" s="227" customFormat="1" hidden="1" x14ac:dyDescent="0.25">
      <c r="C228" s="227" t="s">
        <v>629</v>
      </c>
      <c r="D228" s="227">
        <f>+D227-D223</f>
        <v>60291351976.232437</v>
      </c>
    </row>
    <row r="229" spans="1:9" x14ac:dyDescent="0.25">
      <c r="B229" s="171" t="s">
        <v>269</v>
      </c>
      <c r="C229" s="171"/>
      <c r="D229" s="171"/>
      <c r="E229" s="171"/>
      <c r="F229" s="171"/>
      <c r="G229" s="171"/>
    </row>
    <row r="230" spans="1:9" x14ac:dyDescent="0.25">
      <c r="B230" s="191" t="s">
        <v>622</v>
      </c>
      <c r="C230" s="191"/>
      <c r="D230" s="191"/>
      <c r="E230" s="191"/>
      <c r="F230" s="191"/>
      <c r="G230" s="191"/>
    </row>
    <row r="231" spans="1:9" x14ac:dyDescent="0.25">
      <c r="B231" s="191" t="s">
        <v>623</v>
      </c>
      <c r="C231" s="191"/>
      <c r="D231" s="191"/>
      <c r="E231" s="191"/>
      <c r="F231" s="191"/>
      <c r="G231" s="191"/>
    </row>
    <row r="232" spans="1:9" x14ac:dyDescent="0.25">
      <c r="B232" s="171" t="str">
        <f>+B2</f>
        <v>PRESUPUESTO EXTRAORDINARIO No.1-2021</v>
      </c>
      <c r="C232" s="171"/>
      <c r="D232" s="171"/>
      <c r="E232" s="171"/>
      <c r="F232" s="171"/>
      <c r="G232" s="171"/>
    </row>
    <row r="233" spans="1:9" x14ac:dyDescent="0.25">
      <c r="B233" s="171" t="s">
        <v>630</v>
      </c>
      <c r="C233" s="171"/>
      <c r="D233" s="171"/>
      <c r="E233" s="171"/>
      <c r="F233" s="171"/>
      <c r="G233" s="171"/>
    </row>
    <row r="234" spans="1:9" x14ac:dyDescent="0.25">
      <c r="B234" s="171" t="s">
        <v>271</v>
      </c>
      <c r="C234" s="171"/>
      <c r="D234" s="171"/>
      <c r="E234" s="171"/>
      <c r="F234" s="171"/>
      <c r="G234" s="171"/>
    </row>
    <row r="235" spans="1:9" x14ac:dyDescent="0.25">
      <c r="B235" s="171" t="s">
        <v>136</v>
      </c>
      <c r="C235" s="171"/>
      <c r="D235" s="171"/>
      <c r="E235" s="171"/>
      <c r="F235" s="171"/>
      <c r="G235" s="171"/>
    </row>
    <row r="236" spans="1:9" hidden="1" x14ac:dyDescent="0.25">
      <c r="B236" s="192"/>
      <c r="C236" s="192"/>
      <c r="D236" s="192"/>
      <c r="E236" s="192"/>
      <c r="F236" s="192"/>
      <c r="G236" s="192"/>
    </row>
    <row r="237" spans="1:9" ht="9" customHeight="1" thickBot="1" x14ac:dyDescent="0.3">
      <c r="B237" s="194"/>
      <c r="C237" s="194"/>
      <c r="D237" s="194"/>
      <c r="E237" s="194"/>
      <c r="F237" s="196"/>
      <c r="G237" s="196"/>
    </row>
    <row r="238" spans="1:9" ht="12.75" customHeight="1" x14ac:dyDescent="0.25">
      <c r="A238" s="229"/>
      <c r="B238" s="230" t="s">
        <v>273</v>
      </c>
      <c r="C238" s="231" t="s">
        <v>274</v>
      </c>
      <c r="D238" s="230" t="s">
        <v>275</v>
      </c>
      <c r="E238" s="230" t="s">
        <v>276</v>
      </c>
      <c r="F238" s="230" t="s">
        <v>625</v>
      </c>
      <c r="G238" s="230" t="s">
        <v>278</v>
      </c>
    </row>
    <row r="239" spans="1:9" ht="27.75" customHeight="1" x14ac:dyDescent="0.25">
      <c r="A239" s="232"/>
      <c r="B239" s="233"/>
      <c r="C239" s="234"/>
      <c r="D239" s="235"/>
      <c r="E239" s="235"/>
      <c r="F239" s="235"/>
      <c r="G239" s="235"/>
    </row>
    <row r="240" spans="1:9" x14ac:dyDescent="0.25">
      <c r="A240" s="232"/>
      <c r="B240" s="219"/>
      <c r="C240" s="220"/>
      <c r="D240" s="219"/>
      <c r="E240" s="219"/>
      <c r="F240" s="219"/>
      <c r="G240" s="219"/>
    </row>
    <row r="241" spans="1:7" x14ac:dyDescent="0.25">
      <c r="A241" s="232"/>
      <c r="B241" s="182" t="s">
        <v>243</v>
      </c>
      <c r="C241" s="182" t="s">
        <v>158</v>
      </c>
      <c r="D241" s="182">
        <f t="shared" ref="D241:G245" si="18">+D9/$D$226</f>
        <v>74449.021250000005</v>
      </c>
      <c r="E241" s="182">
        <f t="shared" si="18"/>
        <v>74449.021250000005</v>
      </c>
      <c r="F241" s="182">
        <f t="shared" si="18"/>
        <v>0</v>
      </c>
      <c r="G241" s="182">
        <f t="shared" si="18"/>
        <v>0</v>
      </c>
    </row>
    <row r="242" spans="1:7" x14ac:dyDescent="0.25">
      <c r="A242" s="232"/>
      <c r="B242" s="182" t="s">
        <v>279</v>
      </c>
      <c r="C242" s="182" t="s">
        <v>280</v>
      </c>
      <c r="D242" s="182">
        <f t="shared" si="18"/>
        <v>39717.299219999994</v>
      </c>
      <c r="E242" s="182">
        <f t="shared" si="18"/>
        <v>39717.299219999994</v>
      </c>
      <c r="F242" s="182">
        <f t="shared" si="18"/>
        <v>0</v>
      </c>
      <c r="G242" s="182">
        <f t="shared" si="18"/>
        <v>0</v>
      </c>
    </row>
    <row r="243" spans="1:7" hidden="1" x14ac:dyDescent="0.25">
      <c r="A243" s="232"/>
      <c r="B243" s="183" t="s">
        <v>281</v>
      </c>
      <c r="C243" s="183" t="s">
        <v>282</v>
      </c>
      <c r="D243" s="182">
        <f t="shared" si="18"/>
        <v>0</v>
      </c>
      <c r="E243" s="183">
        <f t="shared" si="18"/>
        <v>0</v>
      </c>
      <c r="F243" s="183">
        <f t="shared" si="18"/>
        <v>0</v>
      </c>
      <c r="G243" s="183">
        <f t="shared" si="18"/>
        <v>0</v>
      </c>
    </row>
    <row r="244" spans="1:7" x14ac:dyDescent="0.25">
      <c r="A244" s="232"/>
      <c r="B244" s="183" t="s">
        <v>283</v>
      </c>
      <c r="C244" s="183" t="s">
        <v>284</v>
      </c>
      <c r="D244" s="182">
        <f t="shared" si="18"/>
        <v>39717.299219999994</v>
      </c>
      <c r="E244" s="183">
        <f t="shared" si="18"/>
        <v>39717.299219999994</v>
      </c>
      <c r="F244" s="183">
        <f t="shared" si="18"/>
        <v>0</v>
      </c>
      <c r="G244" s="183">
        <f t="shared" si="18"/>
        <v>0</v>
      </c>
    </row>
    <row r="245" spans="1:7" hidden="1" x14ac:dyDescent="0.25">
      <c r="A245" s="232"/>
      <c r="B245" s="183" t="s">
        <v>285</v>
      </c>
      <c r="C245" s="183" t="s">
        <v>286</v>
      </c>
      <c r="D245" s="182">
        <f t="shared" si="18"/>
        <v>0</v>
      </c>
      <c r="E245" s="183">
        <f t="shared" si="18"/>
        <v>0</v>
      </c>
      <c r="F245" s="183">
        <f t="shared" si="18"/>
        <v>0</v>
      </c>
      <c r="G245" s="183">
        <f t="shared" si="18"/>
        <v>0</v>
      </c>
    </row>
    <row r="246" spans="1:7" x14ac:dyDescent="0.25">
      <c r="A246" s="232"/>
      <c r="B246" s="183"/>
      <c r="C246" s="183"/>
      <c r="D246" s="182"/>
      <c r="E246" s="183"/>
      <c r="F246" s="183"/>
      <c r="G246" s="183"/>
    </row>
    <row r="247" spans="1:7" hidden="1" x14ac:dyDescent="0.25">
      <c r="A247" s="232"/>
      <c r="B247" s="182" t="s">
        <v>287</v>
      </c>
      <c r="C247" s="182" t="s">
        <v>288</v>
      </c>
      <c r="D247" s="182">
        <f t="shared" ref="D247:G258" si="19">+D15/$D$226</f>
        <v>0</v>
      </c>
      <c r="E247" s="182">
        <f t="shared" si="19"/>
        <v>0</v>
      </c>
      <c r="F247" s="182">
        <f t="shared" si="19"/>
        <v>0</v>
      </c>
      <c r="G247" s="182">
        <f t="shared" si="19"/>
        <v>0</v>
      </c>
    </row>
    <row r="248" spans="1:7" hidden="1" x14ac:dyDescent="0.25">
      <c r="A248" s="232"/>
      <c r="B248" s="183" t="s">
        <v>289</v>
      </c>
      <c r="C248" s="183" t="s">
        <v>290</v>
      </c>
      <c r="D248" s="182">
        <f t="shared" si="19"/>
        <v>0</v>
      </c>
      <c r="E248" s="183">
        <f t="shared" si="19"/>
        <v>0</v>
      </c>
      <c r="F248" s="183">
        <f t="shared" si="19"/>
        <v>0</v>
      </c>
      <c r="G248" s="183">
        <f t="shared" si="19"/>
        <v>0</v>
      </c>
    </row>
    <row r="249" spans="1:7" hidden="1" x14ac:dyDescent="0.25">
      <c r="A249" s="232"/>
      <c r="B249" s="183" t="s">
        <v>291</v>
      </c>
      <c r="C249" s="183" t="s">
        <v>292</v>
      </c>
      <c r="D249" s="182">
        <f t="shared" si="19"/>
        <v>0</v>
      </c>
      <c r="E249" s="183">
        <f t="shared" si="19"/>
        <v>0</v>
      </c>
      <c r="F249" s="183">
        <f t="shared" si="19"/>
        <v>0</v>
      </c>
      <c r="G249" s="183">
        <f t="shared" si="19"/>
        <v>0</v>
      </c>
    </row>
    <row r="250" spans="1:7" hidden="1" x14ac:dyDescent="0.25">
      <c r="A250" s="232"/>
      <c r="B250" s="183" t="s">
        <v>293</v>
      </c>
      <c r="C250" s="183" t="s">
        <v>294</v>
      </c>
      <c r="D250" s="182">
        <f t="shared" si="19"/>
        <v>0</v>
      </c>
      <c r="E250" s="183">
        <f t="shared" si="19"/>
        <v>0</v>
      </c>
      <c r="F250" s="183">
        <f t="shared" si="19"/>
        <v>0</v>
      </c>
      <c r="G250" s="183">
        <f t="shared" si="19"/>
        <v>0</v>
      </c>
    </row>
    <row r="251" spans="1:7" hidden="1" x14ac:dyDescent="0.25">
      <c r="A251" s="232"/>
      <c r="B251" s="183" t="s">
        <v>295</v>
      </c>
      <c r="C251" s="183" t="s">
        <v>296</v>
      </c>
      <c r="D251" s="182">
        <f t="shared" si="19"/>
        <v>0</v>
      </c>
      <c r="E251" s="183">
        <f t="shared" si="19"/>
        <v>0</v>
      </c>
      <c r="F251" s="183">
        <f t="shared" si="19"/>
        <v>0</v>
      </c>
      <c r="G251" s="183">
        <f t="shared" si="19"/>
        <v>0</v>
      </c>
    </row>
    <row r="252" spans="1:7" hidden="1" x14ac:dyDescent="0.25">
      <c r="A252" s="232"/>
      <c r="B252" s="183"/>
      <c r="C252" s="183"/>
      <c r="D252" s="182" t="e">
        <f t="shared" si="19"/>
        <v>#VALUE!</v>
      </c>
      <c r="E252" s="183">
        <f t="shared" si="19"/>
        <v>0</v>
      </c>
      <c r="F252" s="183">
        <f t="shared" si="19"/>
        <v>0</v>
      </c>
      <c r="G252" s="183">
        <f t="shared" si="19"/>
        <v>0</v>
      </c>
    </row>
    <row r="253" spans="1:7" x14ac:dyDescent="0.25">
      <c r="A253" s="232"/>
      <c r="B253" s="182" t="s">
        <v>297</v>
      </c>
      <c r="C253" s="182" t="s">
        <v>298</v>
      </c>
      <c r="D253" s="182">
        <f t="shared" si="19"/>
        <v>22531.371940000001</v>
      </c>
      <c r="E253" s="182">
        <f t="shared" si="19"/>
        <v>22531.371940000001</v>
      </c>
      <c r="F253" s="182">
        <f t="shared" si="19"/>
        <v>0</v>
      </c>
      <c r="G253" s="182">
        <f t="shared" si="19"/>
        <v>0</v>
      </c>
    </row>
    <row r="254" spans="1:7" x14ac:dyDescent="0.25">
      <c r="A254" s="232"/>
      <c r="B254" s="183" t="s">
        <v>299</v>
      </c>
      <c r="C254" s="183" t="s">
        <v>300</v>
      </c>
      <c r="D254" s="182">
        <f t="shared" si="19"/>
        <v>10310.091550000001</v>
      </c>
      <c r="E254" s="183">
        <f t="shared" si="19"/>
        <v>10310.091550000001</v>
      </c>
      <c r="F254" s="183">
        <f t="shared" si="19"/>
        <v>0</v>
      </c>
      <c r="G254" s="183">
        <f t="shared" si="19"/>
        <v>0</v>
      </c>
    </row>
    <row r="255" spans="1:7" hidden="1" x14ac:dyDescent="0.25">
      <c r="A255" s="232"/>
      <c r="B255" s="183" t="s">
        <v>301</v>
      </c>
      <c r="C255" s="183" t="s">
        <v>302</v>
      </c>
      <c r="D255" s="182">
        <f t="shared" si="19"/>
        <v>0</v>
      </c>
      <c r="E255" s="183">
        <f t="shared" si="19"/>
        <v>0</v>
      </c>
      <c r="F255" s="183">
        <f t="shared" si="19"/>
        <v>0</v>
      </c>
      <c r="G255" s="183">
        <f t="shared" si="19"/>
        <v>0</v>
      </c>
    </row>
    <row r="256" spans="1:7" x14ac:dyDescent="0.25">
      <c r="A256" s="232"/>
      <c r="B256" s="183" t="s">
        <v>303</v>
      </c>
      <c r="C256" s="183" t="s">
        <v>304</v>
      </c>
      <c r="D256" s="182">
        <f t="shared" si="19"/>
        <v>4819.855959999999</v>
      </c>
      <c r="E256" s="183">
        <f t="shared" si="19"/>
        <v>4819.855959999999</v>
      </c>
      <c r="F256" s="183">
        <f t="shared" si="19"/>
        <v>0</v>
      </c>
      <c r="G256" s="183">
        <f t="shared" si="19"/>
        <v>0</v>
      </c>
    </row>
    <row r="257" spans="1:7" x14ac:dyDescent="0.25">
      <c r="A257" s="232"/>
      <c r="B257" s="183" t="s">
        <v>305</v>
      </c>
      <c r="C257" s="183" t="s">
        <v>306</v>
      </c>
      <c r="D257" s="182">
        <f t="shared" si="19"/>
        <v>4131.1155099999996</v>
      </c>
      <c r="E257" s="183">
        <f t="shared" si="19"/>
        <v>4131.1155099999996</v>
      </c>
      <c r="F257" s="183">
        <f t="shared" si="19"/>
        <v>0</v>
      </c>
      <c r="G257" s="183">
        <f t="shared" si="19"/>
        <v>0</v>
      </c>
    </row>
    <row r="258" spans="1:7" x14ac:dyDescent="0.25">
      <c r="A258" s="232"/>
      <c r="B258" s="183" t="s">
        <v>307</v>
      </c>
      <c r="C258" s="183" t="s">
        <v>308</v>
      </c>
      <c r="D258" s="182">
        <f t="shared" si="19"/>
        <v>3270.3089200000004</v>
      </c>
      <c r="E258" s="183">
        <f t="shared" si="19"/>
        <v>3270.3089200000004</v>
      </c>
      <c r="F258" s="183">
        <f t="shared" si="19"/>
        <v>0</v>
      </c>
      <c r="G258" s="183">
        <f t="shared" si="19"/>
        <v>0</v>
      </c>
    </row>
    <row r="259" spans="1:7" x14ac:dyDescent="0.25">
      <c r="A259" s="232"/>
      <c r="B259" s="183"/>
      <c r="C259" s="183"/>
      <c r="D259" s="182"/>
      <c r="E259" s="183"/>
      <c r="F259" s="183"/>
      <c r="G259" s="183"/>
    </row>
    <row r="260" spans="1:7" x14ac:dyDescent="0.25">
      <c r="A260" s="232"/>
      <c r="B260" s="182" t="s">
        <v>309</v>
      </c>
      <c r="C260" s="182" t="s">
        <v>310</v>
      </c>
      <c r="D260" s="182">
        <f t="shared" ref="D260:G262" si="20">+D28/$D$226</f>
        <v>5641.4880400000011</v>
      </c>
      <c r="E260" s="182">
        <f t="shared" si="20"/>
        <v>5641.4880400000011</v>
      </c>
      <c r="F260" s="182">
        <f t="shared" si="20"/>
        <v>0</v>
      </c>
      <c r="G260" s="182">
        <f t="shared" si="20"/>
        <v>0</v>
      </c>
    </row>
    <row r="261" spans="1:7" x14ac:dyDescent="0.25">
      <c r="A261" s="232"/>
      <c r="B261" s="183" t="s">
        <v>311</v>
      </c>
      <c r="C261" s="183" t="s">
        <v>312</v>
      </c>
      <c r="D261" s="182">
        <f t="shared" si="20"/>
        <v>5352.1809800000001</v>
      </c>
      <c r="E261" s="183">
        <f t="shared" si="20"/>
        <v>5352.1809800000001</v>
      </c>
      <c r="F261" s="183">
        <f t="shared" si="20"/>
        <v>0</v>
      </c>
      <c r="G261" s="183">
        <f t="shared" si="20"/>
        <v>0</v>
      </c>
    </row>
    <row r="262" spans="1:7" x14ac:dyDescent="0.25">
      <c r="A262" s="232"/>
      <c r="B262" s="183" t="s">
        <v>313</v>
      </c>
      <c r="C262" s="183" t="s">
        <v>314</v>
      </c>
      <c r="D262" s="182">
        <f t="shared" si="20"/>
        <v>289.30706000000004</v>
      </c>
      <c r="E262" s="183">
        <f t="shared" si="20"/>
        <v>289.30706000000004</v>
      </c>
      <c r="F262" s="183">
        <f t="shared" si="20"/>
        <v>0</v>
      </c>
      <c r="G262" s="183">
        <f t="shared" si="20"/>
        <v>0</v>
      </c>
    </row>
    <row r="263" spans="1:7" x14ac:dyDescent="0.25">
      <c r="A263" s="232"/>
      <c r="B263" s="183"/>
      <c r="C263" s="183"/>
      <c r="D263" s="182"/>
      <c r="E263" s="183"/>
      <c r="F263" s="183"/>
      <c r="G263" s="183"/>
    </row>
    <row r="264" spans="1:7" x14ac:dyDescent="0.25">
      <c r="A264" s="232"/>
      <c r="B264" s="182" t="s">
        <v>315</v>
      </c>
      <c r="C264" s="182" t="s">
        <v>316</v>
      </c>
      <c r="D264" s="182">
        <f t="shared" ref="D264:G269" si="21">+D32/$D$226</f>
        <v>6558.8620499999997</v>
      </c>
      <c r="E264" s="182">
        <f t="shared" si="21"/>
        <v>6558.8620499999997</v>
      </c>
      <c r="F264" s="182">
        <f t="shared" si="21"/>
        <v>0</v>
      </c>
      <c r="G264" s="182">
        <f t="shared" si="21"/>
        <v>0</v>
      </c>
    </row>
    <row r="265" spans="1:7" x14ac:dyDescent="0.25">
      <c r="A265" s="232"/>
      <c r="B265" s="183" t="s">
        <v>317</v>
      </c>
      <c r="C265" s="183" t="s">
        <v>318</v>
      </c>
      <c r="D265" s="183">
        <f t="shared" si="21"/>
        <v>30.716419999999999</v>
      </c>
      <c r="E265" s="183">
        <f t="shared" si="21"/>
        <v>30.716419999999999</v>
      </c>
      <c r="F265" s="183">
        <f t="shared" si="21"/>
        <v>0</v>
      </c>
      <c r="G265" s="183">
        <f t="shared" si="21"/>
        <v>0</v>
      </c>
    </row>
    <row r="266" spans="1:7" x14ac:dyDescent="0.25">
      <c r="A266" s="232"/>
      <c r="B266" s="183" t="s">
        <v>319</v>
      </c>
      <c r="C266" s="183" t="s">
        <v>320</v>
      </c>
      <c r="D266" s="183">
        <f t="shared" si="21"/>
        <v>1702.4120699999999</v>
      </c>
      <c r="E266" s="183">
        <f t="shared" si="21"/>
        <v>1702.4120699999999</v>
      </c>
      <c r="F266" s="183">
        <f t="shared" si="21"/>
        <v>0</v>
      </c>
      <c r="G266" s="183">
        <f t="shared" si="21"/>
        <v>0</v>
      </c>
    </row>
    <row r="267" spans="1:7" x14ac:dyDescent="0.25">
      <c r="A267" s="232"/>
      <c r="B267" s="236" t="s">
        <v>321</v>
      </c>
      <c r="C267" s="236" t="s">
        <v>322</v>
      </c>
      <c r="D267" s="236">
        <f t="shared" si="21"/>
        <v>901.35165000000006</v>
      </c>
      <c r="E267" s="236">
        <f t="shared" si="21"/>
        <v>901.35165000000006</v>
      </c>
      <c r="F267" s="236">
        <f t="shared" si="21"/>
        <v>0</v>
      </c>
      <c r="G267" s="236">
        <f t="shared" si="21"/>
        <v>0</v>
      </c>
    </row>
    <row r="268" spans="1:7" ht="12" hidden="1" customHeight="1" x14ac:dyDescent="0.25">
      <c r="A268" s="232"/>
      <c r="B268" s="183" t="s">
        <v>323</v>
      </c>
      <c r="C268" s="183" t="s">
        <v>324</v>
      </c>
      <c r="D268" s="183">
        <f t="shared" si="21"/>
        <v>3866.1530499999999</v>
      </c>
      <c r="E268" s="183">
        <f t="shared" si="21"/>
        <v>3866.1530499999999</v>
      </c>
      <c r="F268" s="183">
        <f t="shared" si="21"/>
        <v>0</v>
      </c>
      <c r="G268" s="183">
        <f t="shared" si="21"/>
        <v>0</v>
      </c>
    </row>
    <row r="269" spans="1:7" ht="12" hidden="1" customHeight="1" x14ac:dyDescent="0.25">
      <c r="A269" s="232"/>
      <c r="B269" s="183" t="s">
        <v>325</v>
      </c>
      <c r="C269" s="183" t="s">
        <v>326</v>
      </c>
      <c r="D269" s="183">
        <f t="shared" si="21"/>
        <v>58.228859999999997</v>
      </c>
      <c r="E269" s="183">
        <f t="shared" si="21"/>
        <v>58.228859999999997</v>
      </c>
      <c r="F269" s="183">
        <f t="shared" si="21"/>
        <v>0</v>
      </c>
      <c r="G269" s="183">
        <f t="shared" si="21"/>
        <v>0</v>
      </c>
    </row>
    <row r="270" spans="1:7" x14ac:dyDescent="0.25">
      <c r="A270" s="232"/>
      <c r="B270" s="183"/>
      <c r="C270" s="182"/>
      <c r="D270" s="182"/>
      <c r="E270" s="183"/>
      <c r="F270" s="183"/>
      <c r="G270" s="183"/>
    </row>
    <row r="271" spans="1:7" hidden="1" x14ac:dyDescent="0.25">
      <c r="A271" s="232"/>
      <c r="B271" s="182" t="s">
        <v>327</v>
      </c>
      <c r="C271" s="182" t="s">
        <v>328</v>
      </c>
      <c r="D271" s="182">
        <f t="shared" ref="D271:G286" si="22">+D39/$D$226</f>
        <v>0</v>
      </c>
      <c r="E271" s="182">
        <f t="shared" si="22"/>
        <v>0</v>
      </c>
      <c r="F271" s="182">
        <f t="shared" si="22"/>
        <v>0</v>
      </c>
      <c r="G271" s="182">
        <f t="shared" si="22"/>
        <v>0</v>
      </c>
    </row>
    <row r="272" spans="1:7" hidden="1" x14ac:dyDescent="0.25">
      <c r="A272" s="232"/>
      <c r="B272" s="183" t="s">
        <v>329</v>
      </c>
      <c r="C272" s="183" t="s">
        <v>330</v>
      </c>
      <c r="D272" s="183">
        <f t="shared" si="22"/>
        <v>0</v>
      </c>
      <c r="E272" s="183">
        <f t="shared" si="22"/>
        <v>0</v>
      </c>
      <c r="F272" s="183">
        <f t="shared" si="22"/>
        <v>0</v>
      </c>
      <c r="G272" s="183">
        <f t="shared" si="22"/>
        <v>0</v>
      </c>
    </row>
    <row r="273" spans="1:7" hidden="1" x14ac:dyDescent="0.25">
      <c r="A273" s="232"/>
      <c r="B273" s="183"/>
      <c r="C273" s="183"/>
      <c r="D273" s="182" t="e">
        <f t="shared" si="22"/>
        <v>#VALUE!</v>
      </c>
      <c r="E273" s="183">
        <f t="shared" si="22"/>
        <v>0</v>
      </c>
      <c r="F273" s="183">
        <f t="shared" si="22"/>
        <v>0</v>
      </c>
      <c r="G273" s="183">
        <f t="shared" si="22"/>
        <v>0</v>
      </c>
    </row>
    <row r="274" spans="1:7" x14ac:dyDescent="0.25">
      <c r="A274" s="232"/>
      <c r="B274" s="182" t="s">
        <v>245</v>
      </c>
      <c r="C274" s="182" t="s">
        <v>146</v>
      </c>
      <c r="D274" s="182">
        <f t="shared" si="22"/>
        <v>129661.88181912237</v>
      </c>
      <c r="E274" s="182">
        <f t="shared" si="22"/>
        <v>78822.680119122364</v>
      </c>
      <c r="F274" s="182">
        <f t="shared" si="22"/>
        <v>50839.201700000005</v>
      </c>
      <c r="G274" s="182">
        <f t="shared" si="22"/>
        <v>0</v>
      </c>
    </row>
    <row r="275" spans="1:7" hidden="1" x14ac:dyDescent="0.25">
      <c r="A275" s="232"/>
      <c r="B275" s="182" t="s">
        <v>331</v>
      </c>
      <c r="C275" s="182" t="s">
        <v>332</v>
      </c>
      <c r="D275" s="182">
        <f t="shared" si="22"/>
        <v>500</v>
      </c>
      <c r="E275" s="182">
        <f t="shared" si="22"/>
        <v>0</v>
      </c>
      <c r="F275" s="182">
        <f t="shared" si="22"/>
        <v>500</v>
      </c>
      <c r="G275" s="182">
        <f t="shared" si="22"/>
        <v>0</v>
      </c>
    </row>
    <row r="276" spans="1:7" hidden="1" x14ac:dyDescent="0.25">
      <c r="A276" s="232"/>
      <c r="B276" s="183" t="s">
        <v>333</v>
      </c>
      <c r="C276" s="183" t="s">
        <v>334</v>
      </c>
      <c r="D276" s="183">
        <f t="shared" si="22"/>
        <v>0</v>
      </c>
      <c r="E276" s="183">
        <f t="shared" si="22"/>
        <v>0</v>
      </c>
      <c r="F276" s="183">
        <f t="shared" si="22"/>
        <v>0</v>
      </c>
      <c r="G276" s="183">
        <f t="shared" si="22"/>
        <v>0</v>
      </c>
    </row>
    <row r="277" spans="1:7" hidden="1" x14ac:dyDescent="0.25">
      <c r="A277" s="232"/>
      <c r="B277" s="183" t="s">
        <v>335</v>
      </c>
      <c r="C277" s="183" t="s">
        <v>336</v>
      </c>
      <c r="D277" s="183">
        <f t="shared" si="22"/>
        <v>0</v>
      </c>
      <c r="E277" s="183">
        <f t="shared" si="22"/>
        <v>0</v>
      </c>
      <c r="F277" s="183">
        <f t="shared" si="22"/>
        <v>0</v>
      </c>
      <c r="G277" s="183">
        <f t="shared" si="22"/>
        <v>0</v>
      </c>
    </row>
    <row r="278" spans="1:7" hidden="1" x14ac:dyDescent="0.25">
      <c r="A278" s="232"/>
      <c r="B278" s="183" t="s">
        <v>337</v>
      </c>
      <c r="C278" s="183" t="s">
        <v>338</v>
      </c>
      <c r="D278" s="183">
        <f t="shared" si="22"/>
        <v>0</v>
      </c>
      <c r="E278" s="183">
        <f t="shared" si="22"/>
        <v>0</v>
      </c>
      <c r="F278" s="183">
        <f t="shared" si="22"/>
        <v>0</v>
      </c>
      <c r="G278" s="183">
        <f t="shared" si="22"/>
        <v>0</v>
      </c>
    </row>
    <row r="279" spans="1:7" hidden="1" x14ac:dyDescent="0.25">
      <c r="A279" s="232"/>
      <c r="B279" s="183" t="s">
        <v>339</v>
      </c>
      <c r="C279" s="183" t="s">
        <v>340</v>
      </c>
      <c r="D279" s="183">
        <f t="shared" si="22"/>
        <v>0</v>
      </c>
      <c r="E279" s="183">
        <f t="shared" si="22"/>
        <v>0</v>
      </c>
      <c r="F279" s="183">
        <f t="shared" si="22"/>
        <v>0</v>
      </c>
      <c r="G279" s="183">
        <f t="shared" si="22"/>
        <v>0</v>
      </c>
    </row>
    <row r="280" spans="1:7" hidden="1" x14ac:dyDescent="0.25">
      <c r="A280" s="232"/>
      <c r="B280" s="183" t="s">
        <v>341</v>
      </c>
      <c r="C280" s="183" t="s">
        <v>342</v>
      </c>
      <c r="D280" s="183">
        <f t="shared" si="22"/>
        <v>500</v>
      </c>
      <c r="E280" s="183">
        <f t="shared" si="22"/>
        <v>0</v>
      </c>
      <c r="F280" s="183">
        <f t="shared" si="22"/>
        <v>500</v>
      </c>
      <c r="G280" s="183">
        <f t="shared" si="22"/>
        <v>0</v>
      </c>
    </row>
    <row r="281" spans="1:7" hidden="1" x14ac:dyDescent="0.25">
      <c r="A281" s="232"/>
      <c r="B281" s="183"/>
      <c r="C281" s="183"/>
      <c r="D281" s="182" t="e">
        <f t="shared" si="22"/>
        <v>#VALUE!</v>
      </c>
      <c r="E281" s="183">
        <f t="shared" si="22"/>
        <v>0</v>
      </c>
      <c r="F281" s="183">
        <f t="shared" si="22"/>
        <v>0</v>
      </c>
      <c r="G281" s="183">
        <f t="shared" si="22"/>
        <v>0</v>
      </c>
    </row>
    <row r="282" spans="1:7" hidden="1" x14ac:dyDescent="0.25">
      <c r="A282" s="232"/>
      <c r="B282" s="182" t="s">
        <v>343</v>
      </c>
      <c r="C282" s="182" t="s">
        <v>344</v>
      </c>
      <c r="D282" s="182">
        <f t="shared" si="22"/>
        <v>0</v>
      </c>
      <c r="E282" s="182">
        <f t="shared" si="22"/>
        <v>0</v>
      </c>
      <c r="F282" s="182">
        <f t="shared" si="22"/>
        <v>0</v>
      </c>
      <c r="G282" s="182">
        <f t="shared" si="22"/>
        <v>0</v>
      </c>
    </row>
    <row r="283" spans="1:7" hidden="1" x14ac:dyDescent="0.25">
      <c r="A283" s="232"/>
      <c r="B283" s="183" t="s">
        <v>345</v>
      </c>
      <c r="C283" s="183" t="s">
        <v>346</v>
      </c>
      <c r="D283" s="183">
        <f t="shared" si="22"/>
        <v>0</v>
      </c>
      <c r="E283" s="183">
        <f t="shared" si="22"/>
        <v>0</v>
      </c>
      <c r="F283" s="183">
        <f t="shared" si="22"/>
        <v>0</v>
      </c>
      <c r="G283" s="183">
        <f t="shared" si="22"/>
        <v>0</v>
      </c>
    </row>
    <row r="284" spans="1:7" hidden="1" x14ac:dyDescent="0.25">
      <c r="A284" s="232"/>
      <c r="B284" s="183" t="s">
        <v>347</v>
      </c>
      <c r="C284" s="183" t="s">
        <v>348</v>
      </c>
      <c r="D284" s="183">
        <f t="shared" si="22"/>
        <v>0</v>
      </c>
      <c r="E284" s="183">
        <f t="shared" si="22"/>
        <v>0</v>
      </c>
      <c r="F284" s="183">
        <f t="shared" si="22"/>
        <v>0</v>
      </c>
      <c r="G284" s="183">
        <f t="shared" si="22"/>
        <v>0</v>
      </c>
    </row>
    <row r="285" spans="1:7" hidden="1" x14ac:dyDescent="0.25">
      <c r="A285" s="232"/>
      <c r="B285" s="183" t="s">
        <v>349</v>
      </c>
      <c r="C285" s="183" t="s">
        <v>350</v>
      </c>
      <c r="D285" s="183">
        <f t="shared" si="22"/>
        <v>0</v>
      </c>
      <c r="E285" s="183">
        <f t="shared" si="22"/>
        <v>0</v>
      </c>
      <c r="F285" s="183">
        <f t="shared" si="22"/>
        <v>0</v>
      </c>
      <c r="G285" s="183">
        <f t="shared" si="22"/>
        <v>0</v>
      </c>
    </row>
    <row r="286" spans="1:7" hidden="1" x14ac:dyDescent="0.25">
      <c r="A286" s="232"/>
      <c r="B286" s="183" t="s">
        <v>351</v>
      </c>
      <c r="C286" s="183" t="s">
        <v>352</v>
      </c>
      <c r="D286" s="183">
        <f t="shared" si="22"/>
        <v>0</v>
      </c>
      <c r="E286" s="183">
        <f t="shared" si="22"/>
        <v>0</v>
      </c>
      <c r="F286" s="183">
        <f t="shared" si="22"/>
        <v>0</v>
      </c>
      <c r="G286" s="183">
        <f t="shared" si="22"/>
        <v>0</v>
      </c>
    </row>
    <row r="287" spans="1:7" hidden="1" x14ac:dyDescent="0.25">
      <c r="A287" s="232"/>
      <c r="B287" s="183" t="s">
        <v>353</v>
      </c>
      <c r="C287" s="183" t="s">
        <v>354</v>
      </c>
      <c r="D287" s="183">
        <f t="shared" ref="D287:G287" si="23">+D55/$D$226</f>
        <v>0</v>
      </c>
      <c r="E287" s="183">
        <f t="shared" si="23"/>
        <v>0</v>
      </c>
      <c r="F287" s="183">
        <f t="shared" si="23"/>
        <v>0</v>
      </c>
      <c r="G287" s="183">
        <f t="shared" si="23"/>
        <v>0</v>
      </c>
    </row>
    <row r="288" spans="1:7" x14ac:dyDescent="0.25">
      <c r="A288" s="232"/>
      <c r="B288" s="183"/>
      <c r="C288" s="183"/>
      <c r="D288" s="182"/>
      <c r="E288" s="183"/>
      <c r="F288" s="183"/>
      <c r="G288" s="183"/>
    </row>
    <row r="289" spans="1:7" x14ac:dyDescent="0.25">
      <c r="A289" s="232"/>
      <c r="B289" s="182" t="s">
        <v>355</v>
      </c>
      <c r="C289" s="182" t="s">
        <v>356</v>
      </c>
      <c r="D289" s="182">
        <f t="shared" ref="D289:G296" si="24">+D57/$D$226</f>
        <v>4526.3779999999997</v>
      </c>
      <c r="E289" s="182">
        <f t="shared" si="24"/>
        <v>1026.3779999999999</v>
      </c>
      <c r="F289" s="182">
        <f t="shared" si="24"/>
        <v>3500</v>
      </c>
      <c r="G289" s="182">
        <f t="shared" si="24"/>
        <v>0</v>
      </c>
    </row>
    <row r="290" spans="1:7" ht="12" hidden="1" customHeight="1" x14ac:dyDescent="0.25">
      <c r="A290" s="232"/>
      <c r="B290" s="183" t="s">
        <v>357</v>
      </c>
      <c r="C290" s="183" t="s">
        <v>358</v>
      </c>
      <c r="D290" s="183">
        <f t="shared" si="24"/>
        <v>0</v>
      </c>
      <c r="E290" s="183">
        <f t="shared" si="24"/>
        <v>0</v>
      </c>
      <c r="F290" s="183">
        <f t="shared" si="24"/>
        <v>0</v>
      </c>
      <c r="G290" s="183">
        <f t="shared" si="24"/>
        <v>0</v>
      </c>
    </row>
    <row r="291" spans="1:7" x14ac:dyDescent="0.25">
      <c r="A291" s="232"/>
      <c r="B291" s="183" t="s">
        <v>359</v>
      </c>
      <c r="C291" s="183" t="s">
        <v>360</v>
      </c>
      <c r="D291" s="183">
        <f t="shared" si="24"/>
        <v>1026.3779999999999</v>
      </c>
      <c r="E291" s="183">
        <f t="shared" si="24"/>
        <v>626.37800000000004</v>
      </c>
      <c r="F291" s="183">
        <f t="shared" si="24"/>
        <v>400</v>
      </c>
      <c r="G291" s="183">
        <f t="shared" si="24"/>
        <v>0</v>
      </c>
    </row>
    <row r="292" spans="1:7" x14ac:dyDescent="0.25">
      <c r="A292" s="232"/>
      <c r="B292" s="183" t="s">
        <v>361</v>
      </c>
      <c r="C292" s="183" t="s">
        <v>362</v>
      </c>
      <c r="D292" s="183">
        <f t="shared" si="24"/>
        <v>3500</v>
      </c>
      <c r="E292" s="183">
        <f t="shared" si="24"/>
        <v>400</v>
      </c>
      <c r="F292" s="183">
        <f t="shared" si="24"/>
        <v>3100</v>
      </c>
      <c r="G292" s="183">
        <f t="shared" si="24"/>
        <v>0</v>
      </c>
    </row>
    <row r="293" spans="1:7" ht="12" hidden="1" customHeight="1" x14ac:dyDescent="0.25">
      <c r="A293" s="232"/>
      <c r="B293" s="183" t="s">
        <v>363</v>
      </c>
      <c r="C293" s="183" t="s">
        <v>364</v>
      </c>
      <c r="D293" s="183">
        <f t="shared" si="24"/>
        <v>0</v>
      </c>
      <c r="E293" s="183">
        <f t="shared" si="24"/>
        <v>0</v>
      </c>
      <c r="F293" s="183">
        <f t="shared" si="24"/>
        <v>0</v>
      </c>
      <c r="G293" s="183">
        <f t="shared" si="24"/>
        <v>0</v>
      </c>
    </row>
    <row r="294" spans="1:7" ht="12" hidden="1" customHeight="1" x14ac:dyDescent="0.25">
      <c r="A294" s="232"/>
      <c r="B294" s="183" t="s">
        <v>365</v>
      </c>
      <c r="C294" s="183" t="s">
        <v>366</v>
      </c>
      <c r="D294" s="183">
        <f t="shared" si="24"/>
        <v>0</v>
      </c>
      <c r="E294" s="183">
        <f t="shared" si="24"/>
        <v>0</v>
      </c>
      <c r="F294" s="183">
        <f t="shared" si="24"/>
        <v>0</v>
      </c>
      <c r="G294" s="183">
        <f t="shared" si="24"/>
        <v>0</v>
      </c>
    </row>
    <row r="295" spans="1:7" ht="12" hidden="1" customHeight="1" x14ac:dyDescent="0.25">
      <c r="A295" s="232"/>
      <c r="B295" s="183" t="s">
        <v>367</v>
      </c>
      <c r="C295" s="183" t="s">
        <v>368</v>
      </c>
      <c r="D295" s="183">
        <f t="shared" si="24"/>
        <v>0</v>
      </c>
      <c r="E295" s="183">
        <f t="shared" si="24"/>
        <v>0</v>
      </c>
      <c r="F295" s="183">
        <f t="shared" si="24"/>
        <v>0</v>
      </c>
      <c r="G295" s="183">
        <f t="shared" si="24"/>
        <v>0</v>
      </c>
    </row>
    <row r="296" spans="1:7" ht="12" hidden="1" customHeight="1" x14ac:dyDescent="0.25">
      <c r="A296" s="232"/>
      <c r="B296" s="183" t="s">
        <v>369</v>
      </c>
      <c r="C296" s="183" t="s">
        <v>370</v>
      </c>
      <c r="D296" s="183">
        <f t="shared" si="24"/>
        <v>0</v>
      </c>
      <c r="E296" s="183">
        <f t="shared" si="24"/>
        <v>0</v>
      </c>
      <c r="F296" s="183">
        <f t="shared" si="24"/>
        <v>0</v>
      </c>
      <c r="G296" s="183">
        <f t="shared" si="24"/>
        <v>0</v>
      </c>
    </row>
    <row r="297" spans="1:7" x14ac:dyDescent="0.25">
      <c r="A297" s="232"/>
      <c r="B297" s="183"/>
      <c r="C297" s="183"/>
      <c r="D297" s="183"/>
      <c r="E297" s="183"/>
      <c r="F297" s="183"/>
      <c r="G297" s="183"/>
    </row>
    <row r="298" spans="1:7" x14ac:dyDescent="0.25">
      <c r="A298" s="232"/>
      <c r="B298" s="182" t="s">
        <v>371</v>
      </c>
      <c r="C298" s="182" t="s">
        <v>372</v>
      </c>
      <c r="D298" s="182">
        <f t="shared" ref="D298:G305" si="25">+D66/$D$226</f>
        <v>50048.943879999992</v>
      </c>
      <c r="E298" s="182">
        <f t="shared" si="25"/>
        <v>30628.402180000001</v>
      </c>
      <c r="F298" s="182">
        <f t="shared" si="25"/>
        <v>19420.541699999998</v>
      </c>
      <c r="G298" s="182">
        <f t="shared" si="25"/>
        <v>0</v>
      </c>
    </row>
    <row r="299" spans="1:7" x14ac:dyDescent="0.25">
      <c r="A299" s="232"/>
      <c r="B299" s="183" t="s">
        <v>373</v>
      </c>
      <c r="C299" s="183" t="s">
        <v>374</v>
      </c>
      <c r="D299" s="183">
        <f t="shared" si="25"/>
        <v>5427</v>
      </c>
      <c r="E299" s="183">
        <f t="shared" si="25"/>
        <v>5427</v>
      </c>
      <c r="F299" s="183">
        <f t="shared" si="25"/>
        <v>0</v>
      </c>
      <c r="G299" s="183">
        <f t="shared" si="25"/>
        <v>0</v>
      </c>
    </row>
    <row r="300" spans="1:7" ht="12" hidden="1" customHeight="1" x14ac:dyDescent="0.25">
      <c r="A300" s="232"/>
      <c r="B300" s="183" t="s">
        <v>375</v>
      </c>
      <c r="C300" s="183" t="s">
        <v>376</v>
      </c>
      <c r="D300" s="183">
        <f t="shared" si="25"/>
        <v>0</v>
      </c>
      <c r="E300" s="183">
        <f t="shared" si="25"/>
        <v>0</v>
      </c>
      <c r="F300" s="183">
        <f t="shared" si="25"/>
        <v>0</v>
      </c>
      <c r="G300" s="183">
        <f t="shared" si="25"/>
        <v>0</v>
      </c>
    </row>
    <row r="301" spans="1:7" ht="12" hidden="1" customHeight="1" x14ac:dyDescent="0.25">
      <c r="A301" s="232"/>
      <c r="B301" s="183" t="s">
        <v>377</v>
      </c>
      <c r="C301" s="183" t="s">
        <v>378</v>
      </c>
      <c r="D301" s="183">
        <f t="shared" si="25"/>
        <v>0</v>
      </c>
      <c r="E301" s="183">
        <f t="shared" si="25"/>
        <v>0</v>
      </c>
      <c r="F301" s="183">
        <f t="shared" si="25"/>
        <v>0</v>
      </c>
      <c r="G301" s="183">
        <f t="shared" si="25"/>
        <v>0</v>
      </c>
    </row>
    <row r="302" spans="1:7" hidden="1" x14ac:dyDescent="0.25">
      <c r="A302" s="232"/>
      <c r="B302" s="183" t="s">
        <v>379</v>
      </c>
      <c r="C302" s="183" t="s">
        <v>380</v>
      </c>
      <c r="D302" s="183">
        <f t="shared" si="25"/>
        <v>0</v>
      </c>
      <c r="E302" s="183">
        <f t="shared" si="25"/>
        <v>0</v>
      </c>
      <c r="F302" s="183">
        <f t="shared" si="25"/>
        <v>0</v>
      </c>
      <c r="G302" s="183">
        <f t="shared" si="25"/>
        <v>0</v>
      </c>
    </row>
    <row r="303" spans="1:7" ht="12" hidden="1" customHeight="1" x14ac:dyDescent="0.25">
      <c r="A303" s="232"/>
      <c r="B303" s="183" t="s">
        <v>381</v>
      </c>
      <c r="C303" s="183" t="s">
        <v>382</v>
      </c>
      <c r="D303" s="183">
        <f t="shared" si="25"/>
        <v>0</v>
      </c>
      <c r="E303" s="183">
        <f t="shared" si="25"/>
        <v>0</v>
      </c>
      <c r="F303" s="183">
        <f t="shared" si="25"/>
        <v>0</v>
      </c>
      <c r="G303" s="183">
        <f t="shared" si="25"/>
        <v>0</v>
      </c>
    </row>
    <row r="304" spans="1:7" x14ac:dyDescent="0.25">
      <c r="A304" s="232"/>
      <c r="B304" s="183" t="s">
        <v>383</v>
      </c>
      <c r="C304" s="183" t="s">
        <v>384</v>
      </c>
      <c r="D304" s="183">
        <f t="shared" si="25"/>
        <v>1061.2928999999999</v>
      </c>
      <c r="E304" s="183">
        <f t="shared" si="25"/>
        <v>150</v>
      </c>
      <c r="F304" s="183">
        <f t="shared" si="25"/>
        <v>911.29290000000003</v>
      </c>
      <c r="G304" s="183">
        <f t="shared" si="25"/>
        <v>0</v>
      </c>
    </row>
    <row r="305" spans="1:7" x14ac:dyDescent="0.25">
      <c r="A305" s="232"/>
      <c r="B305" s="183" t="s">
        <v>385</v>
      </c>
      <c r="C305" s="183" t="s">
        <v>386</v>
      </c>
      <c r="D305" s="183">
        <f t="shared" si="25"/>
        <v>43560.650980000006</v>
      </c>
      <c r="E305" s="183">
        <f t="shared" si="25"/>
        <v>25051.402180000001</v>
      </c>
      <c r="F305" s="183">
        <f t="shared" si="25"/>
        <v>18509.248800000001</v>
      </c>
      <c r="G305" s="183">
        <f t="shared" si="25"/>
        <v>0</v>
      </c>
    </row>
    <row r="306" spans="1:7" x14ac:dyDescent="0.25">
      <c r="A306" s="232"/>
      <c r="B306" s="183"/>
      <c r="C306" s="183"/>
      <c r="D306" s="183"/>
      <c r="E306" s="183"/>
      <c r="F306" s="183"/>
      <c r="G306" s="183"/>
    </row>
    <row r="307" spans="1:7" x14ac:dyDescent="0.25">
      <c r="A307" s="232"/>
      <c r="B307" s="182" t="s">
        <v>387</v>
      </c>
      <c r="C307" s="182" t="s">
        <v>388</v>
      </c>
      <c r="D307" s="182">
        <f t="shared" ref="D307:G311" si="26">+D75/$D$226</f>
        <v>24947.12889</v>
      </c>
      <c r="E307" s="182">
        <f t="shared" si="26"/>
        <v>19797.12889</v>
      </c>
      <c r="F307" s="182">
        <f t="shared" si="26"/>
        <v>5150</v>
      </c>
      <c r="G307" s="182">
        <f t="shared" si="26"/>
        <v>0</v>
      </c>
    </row>
    <row r="308" spans="1:7" x14ac:dyDescent="0.25">
      <c r="A308" s="232"/>
      <c r="B308" s="183" t="s">
        <v>389</v>
      </c>
      <c r="C308" s="183" t="s">
        <v>390</v>
      </c>
      <c r="D308" s="183">
        <f t="shared" si="26"/>
        <v>5120</v>
      </c>
      <c r="E308" s="183">
        <f t="shared" si="26"/>
        <v>4320</v>
      </c>
      <c r="F308" s="183">
        <f t="shared" si="26"/>
        <v>800</v>
      </c>
      <c r="G308" s="183">
        <f t="shared" si="26"/>
        <v>0</v>
      </c>
    </row>
    <row r="309" spans="1:7" x14ac:dyDescent="0.25">
      <c r="A309" s="232"/>
      <c r="B309" s="183" t="s">
        <v>391</v>
      </c>
      <c r="C309" s="183" t="s">
        <v>392</v>
      </c>
      <c r="D309" s="183">
        <f t="shared" si="26"/>
        <v>9055.2418900000011</v>
      </c>
      <c r="E309" s="183">
        <f t="shared" si="26"/>
        <v>8705.2418900000011</v>
      </c>
      <c r="F309" s="183">
        <f t="shared" si="26"/>
        <v>350</v>
      </c>
      <c r="G309" s="183">
        <f t="shared" si="26"/>
        <v>0</v>
      </c>
    </row>
    <row r="310" spans="1:7" x14ac:dyDescent="0.25">
      <c r="A310" s="232"/>
      <c r="B310" s="183" t="s">
        <v>393</v>
      </c>
      <c r="C310" s="183" t="s">
        <v>394</v>
      </c>
      <c r="D310" s="183">
        <f t="shared" si="26"/>
        <v>4790</v>
      </c>
      <c r="E310" s="183">
        <f t="shared" si="26"/>
        <v>1790</v>
      </c>
      <c r="F310" s="183">
        <f t="shared" si="26"/>
        <v>3000</v>
      </c>
      <c r="G310" s="183">
        <f t="shared" si="26"/>
        <v>0</v>
      </c>
    </row>
    <row r="311" spans="1:7" x14ac:dyDescent="0.25">
      <c r="A311" s="232"/>
      <c r="B311" s="183" t="s">
        <v>395</v>
      </c>
      <c r="C311" s="183" t="s">
        <v>396</v>
      </c>
      <c r="D311" s="183">
        <f t="shared" si="26"/>
        <v>5981.8869999999997</v>
      </c>
      <c r="E311" s="183">
        <f t="shared" si="26"/>
        <v>4981.8869999999997</v>
      </c>
      <c r="F311" s="183">
        <f t="shared" si="26"/>
        <v>1000</v>
      </c>
      <c r="G311" s="183">
        <f t="shared" si="26"/>
        <v>0</v>
      </c>
    </row>
    <row r="312" spans="1:7" x14ac:dyDescent="0.25">
      <c r="A312" s="232"/>
      <c r="B312" s="183"/>
      <c r="C312" s="183"/>
      <c r="D312" s="183"/>
      <c r="E312" s="183"/>
      <c r="F312" s="183"/>
      <c r="G312" s="183"/>
    </row>
    <row r="313" spans="1:7" x14ac:dyDescent="0.25">
      <c r="A313" s="232"/>
      <c r="B313" s="182" t="s">
        <v>397</v>
      </c>
      <c r="C313" s="182" t="s">
        <v>398</v>
      </c>
      <c r="D313" s="182">
        <f t="shared" ref="D313:G314" si="27">+D81/$D$226</f>
        <v>144.65355912237501</v>
      </c>
      <c r="E313" s="182">
        <f t="shared" si="27"/>
        <v>144.65355912237501</v>
      </c>
      <c r="F313" s="182">
        <f t="shared" si="27"/>
        <v>0</v>
      </c>
      <c r="G313" s="182">
        <f t="shared" si="27"/>
        <v>0</v>
      </c>
    </row>
    <row r="314" spans="1:7" x14ac:dyDescent="0.25">
      <c r="A314" s="232"/>
      <c r="B314" s="183" t="s">
        <v>399</v>
      </c>
      <c r="C314" s="183" t="s">
        <v>400</v>
      </c>
      <c r="D314" s="183">
        <f t="shared" si="27"/>
        <v>144.65355912237501</v>
      </c>
      <c r="E314" s="183">
        <f t="shared" si="27"/>
        <v>144.65355912237501</v>
      </c>
      <c r="F314" s="183">
        <f t="shared" si="27"/>
        <v>0</v>
      </c>
      <c r="G314" s="183">
        <f t="shared" si="27"/>
        <v>0</v>
      </c>
    </row>
    <row r="315" spans="1:7" x14ac:dyDescent="0.25">
      <c r="A315" s="232"/>
      <c r="B315" s="183"/>
      <c r="C315" s="183"/>
      <c r="D315" s="182"/>
      <c r="E315" s="183"/>
      <c r="F315" s="183"/>
      <c r="G315" s="183"/>
    </row>
    <row r="316" spans="1:7" x14ac:dyDescent="0.25">
      <c r="A316" s="232"/>
      <c r="B316" s="182" t="s">
        <v>401</v>
      </c>
      <c r="C316" s="182" t="s">
        <v>402</v>
      </c>
      <c r="D316" s="182">
        <f t="shared" ref="D316:G319" si="28">+D84/$D$226</f>
        <v>24981.30486</v>
      </c>
      <c r="E316" s="182">
        <f t="shared" si="28"/>
        <v>12781.30486</v>
      </c>
      <c r="F316" s="182">
        <f t="shared" si="28"/>
        <v>12200</v>
      </c>
      <c r="G316" s="182">
        <f t="shared" si="28"/>
        <v>0</v>
      </c>
    </row>
    <row r="317" spans="1:7" x14ac:dyDescent="0.25">
      <c r="A317" s="232"/>
      <c r="B317" s="183" t="s">
        <v>403</v>
      </c>
      <c r="C317" s="183" t="s">
        <v>404</v>
      </c>
      <c r="D317" s="183">
        <f t="shared" si="28"/>
        <v>19381.30486</v>
      </c>
      <c r="E317" s="183">
        <f t="shared" si="28"/>
        <v>12181.30486</v>
      </c>
      <c r="F317" s="183">
        <f t="shared" si="28"/>
        <v>7200</v>
      </c>
      <c r="G317" s="183">
        <f t="shared" si="28"/>
        <v>0</v>
      </c>
    </row>
    <row r="318" spans="1:7" x14ac:dyDescent="0.25">
      <c r="A318" s="232"/>
      <c r="B318" s="183" t="s">
        <v>405</v>
      </c>
      <c r="C318" s="183" t="s">
        <v>406</v>
      </c>
      <c r="D318" s="183">
        <f t="shared" si="28"/>
        <v>5600</v>
      </c>
      <c r="E318" s="183">
        <f t="shared" si="28"/>
        <v>600</v>
      </c>
      <c r="F318" s="183">
        <f t="shared" si="28"/>
        <v>5000</v>
      </c>
      <c r="G318" s="183">
        <f t="shared" si="28"/>
        <v>0</v>
      </c>
    </row>
    <row r="319" spans="1:7" ht="12" hidden="1" customHeight="1" x14ac:dyDescent="0.25">
      <c r="A319" s="232"/>
      <c r="B319" s="183" t="s">
        <v>407</v>
      </c>
      <c r="C319" s="183" t="s">
        <v>408</v>
      </c>
      <c r="D319" s="183">
        <f t="shared" si="28"/>
        <v>0</v>
      </c>
      <c r="E319" s="183">
        <f t="shared" si="28"/>
        <v>0</v>
      </c>
      <c r="F319" s="183">
        <f t="shared" si="28"/>
        <v>0</v>
      </c>
      <c r="G319" s="183">
        <f t="shared" si="28"/>
        <v>0</v>
      </c>
    </row>
    <row r="320" spans="1:7" x14ac:dyDescent="0.25">
      <c r="A320" s="232"/>
      <c r="B320" s="183"/>
      <c r="C320" s="183"/>
      <c r="D320" s="182"/>
      <c r="E320" s="183"/>
      <c r="F320" s="183"/>
      <c r="G320" s="183"/>
    </row>
    <row r="321" spans="1:7" x14ac:dyDescent="0.25">
      <c r="A321" s="232"/>
      <c r="B321" s="182" t="s">
        <v>409</v>
      </c>
      <c r="C321" s="182" t="s">
        <v>410</v>
      </c>
      <c r="D321" s="182">
        <f t="shared" ref="D321:G330" si="29">+D89/$D$226</f>
        <v>18739.35439</v>
      </c>
      <c r="E321" s="182">
        <f t="shared" si="29"/>
        <v>8670.6943900000006</v>
      </c>
      <c r="F321" s="182">
        <f t="shared" si="29"/>
        <v>10068.66</v>
      </c>
      <c r="G321" s="182">
        <f t="shared" si="29"/>
        <v>0</v>
      </c>
    </row>
    <row r="322" spans="1:7" x14ac:dyDescent="0.25">
      <c r="A322" s="232"/>
      <c r="B322" s="183" t="s">
        <v>411</v>
      </c>
      <c r="C322" s="183" t="s">
        <v>412</v>
      </c>
      <c r="D322" s="183">
        <f t="shared" si="29"/>
        <v>8670.6943900000006</v>
      </c>
      <c r="E322" s="183">
        <f t="shared" si="29"/>
        <v>8670.6943900000006</v>
      </c>
      <c r="F322" s="183">
        <f t="shared" si="29"/>
        <v>0</v>
      </c>
      <c r="G322" s="183">
        <f t="shared" si="29"/>
        <v>0</v>
      </c>
    </row>
    <row r="323" spans="1:7" ht="12" hidden="1" customHeight="1" x14ac:dyDescent="0.25">
      <c r="A323" s="232"/>
      <c r="B323" s="183" t="s">
        <v>413</v>
      </c>
      <c r="C323" s="183" t="s">
        <v>414</v>
      </c>
      <c r="D323" s="183">
        <f t="shared" si="29"/>
        <v>0</v>
      </c>
      <c r="E323" s="183">
        <f t="shared" si="29"/>
        <v>0</v>
      </c>
      <c r="F323" s="183">
        <f t="shared" si="29"/>
        <v>0</v>
      </c>
      <c r="G323" s="183">
        <f t="shared" si="29"/>
        <v>0</v>
      </c>
    </row>
    <row r="324" spans="1:7" hidden="1" x14ac:dyDescent="0.25">
      <c r="A324" s="232"/>
      <c r="B324" s="183" t="s">
        <v>415</v>
      </c>
      <c r="C324" s="183" t="s">
        <v>416</v>
      </c>
      <c r="D324" s="183">
        <f t="shared" si="29"/>
        <v>0</v>
      </c>
      <c r="E324" s="183">
        <f t="shared" si="29"/>
        <v>0</v>
      </c>
      <c r="F324" s="183">
        <f t="shared" si="29"/>
        <v>0</v>
      </c>
      <c r="G324" s="183">
        <f t="shared" si="29"/>
        <v>0</v>
      </c>
    </row>
    <row r="325" spans="1:7" hidden="1" x14ac:dyDescent="0.25">
      <c r="A325" s="232"/>
      <c r="B325" s="183" t="s">
        <v>417</v>
      </c>
      <c r="C325" s="183" t="s">
        <v>418</v>
      </c>
      <c r="D325" s="183">
        <f t="shared" si="29"/>
        <v>0</v>
      </c>
      <c r="E325" s="183">
        <f t="shared" si="29"/>
        <v>0</v>
      </c>
      <c r="F325" s="183">
        <f t="shared" si="29"/>
        <v>0</v>
      </c>
      <c r="G325" s="183">
        <f t="shared" si="29"/>
        <v>0</v>
      </c>
    </row>
    <row r="326" spans="1:7" hidden="1" x14ac:dyDescent="0.25">
      <c r="A326" s="232"/>
      <c r="B326" s="183" t="s">
        <v>419</v>
      </c>
      <c r="C326" s="183" t="s">
        <v>420</v>
      </c>
      <c r="D326" s="183">
        <f t="shared" si="29"/>
        <v>0</v>
      </c>
      <c r="E326" s="183">
        <f t="shared" si="29"/>
        <v>0</v>
      </c>
      <c r="F326" s="183">
        <f t="shared" si="29"/>
        <v>0</v>
      </c>
      <c r="G326" s="183">
        <f t="shared" si="29"/>
        <v>0</v>
      </c>
    </row>
    <row r="327" spans="1:7" hidden="1" x14ac:dyDescent="0.25">
      <c r="A327" s="232"/>
      <c r="B327" s="183" t="s">
        <v>421</v>
      </c>
      <c r="C327" s="183" t="s">
        <v>422</v>
      </c>
      <c r="D327" s="183">
        <f t="shared" si="29"/>
        <v>0</v>
      </c>
      <c r="E327" s="183">
        <f t="shared" si="29"/>
        <v>0</v>
      </c>
      <c r="F327" s="183">
        <f t="shared" si="29"/>
        <v>0</v>
      </c>
      <c r="G327" s="183">
        <f t="shared" si="29"/>
        <v>0</v>
      </c>
    </row>
    <row r="328" spans="1:7" hidden="1" x14ac:dyDescent="0.25">
      <c r="A328" s="232"/>
      <c r="B328" s="183" t="s">
        <v>423</v>
      </c>
      <c r="C328" s="183" t="s">
        <v>424</v>
      </c>
      <c r="D328" s="183">
        <f t="shared" si="29"/>
        <v>0</v>
      </c>
      <c r="E328" s="183">
        <f t="shared" si="29"/>
        <v>0</v>
      </c>
      <c r="F328" s="183">
        <f t="shared" si="29"/>
        <v>0</v>
      </c>
      <c r="G328" s="183">
        <f t="shared" si="29"/>
        <v>0</v>
      </c>
    </row>
    <row r="329" spans="1:7" x14ac:dyDescent="0.25">
      <c r="A329" s="232"/>
      <c r="B329" s="183" t="s">
        <v>425</v>
      </c>
      <c r="C329" s="183" t="s">
        <v>426</v>
      </c>
      <c r="D329" s="183">
        <f t="shared" si="29"/>
        <v>10068.66</v>
      </c>
      <c r="E329" s="183">
        <f t="shared" si="29"/>
        <v>0</v>
      </c>
      <c r="F329" s="183">
        <f t="shared" si="29"/>
        <v>10068.66</v>
      </c>
      <c r="G329" s="183">
        <f t="shared" si="29"/>
        <v>0</v>
      </c>
    </row>
    <row r="330" spans="1:7" hidden="1" x14ac:dyDescent="0.25">
      <c r="A330" s="232"/>
      <c r="B330" s="183" t="s">
        <v>427</v>
      </c>
      <c r="C330" s="183" t="s">
        <v>428</v>
      </c>
      <c r="D330" s="183">
        <f t="shared" si="29"/>
        <v>0</v>
      </c>
      <c r="E330" s="183">
        <f t="shared" si="29"/>
        <v>0</v>
      </c>
      <c r="F330" s="183">
        <f t="shared" si="29"/>
        <v>0</v>
      </c>
      <c r="G330" s="183">
        <f t="shared" si="29"/>
        <v>0</v>
      </c>
    </row>
    <row r="331" spans="1:7" x14ac:dyDescent="0.25">
      <c r="A331" s="232"/>
      <c r="B331" s="183"/>
      <c r="C331" s="183"/>
      <c r="D331" s="183"/>
      <c r="E331" s="183"/>
      <c r="F331" s="183"/>
      <c r="G331" s="183"/>
    </row>
    <row r="332" spans="1:7" x14ac:dyDescent="0.25">
      <c r="A332" s="232"/>
      <c r="B332" s="182" t="s">
        <v>429</v>
      </c>
      <c r="C332" s="182" t="s">
        <v>430</v>
      </c>
      <c r="D332" s="182">
        <f t="shared" ref="D332:G334" si="30">+D100/$D$226</f>
        <v>5774.1182399999998</v>
      </c>
      <c r="E332" s="182">
        <f t="shared" si="30"/>
        <v>5774.1182399999998</v>
      </c>
      <c r="F332" s="182">
        <f t="shared" si="30"/>
        <v>0</v>
      </c>
      <c r="G332" s="182">
        <f t="shared" si="30"/>
        <v>0</v>
      </c>
    </row>
    <row r="333" spans="1:7" hidden="1" x14ac:dyDescent="0.25">
      <c r="A333" s="232"/>
      <c r="B333" s="183" t="s">
        <v>431</v>
      </c>
      <c r="C333" s="183" t="s">
        <v>432</v>
      </c>
      <c r="D333" s="183">
        <f t="shared" si="30"/>
        <v>0</v>
      </c>
      <c r="E333" s="183">
        <f t="shared" si="30"/>
        <v>0</v>
      </c>
      <c r="F333" s="183">
        <f t="shared" si="30"/>
        <v>0</v>
      </c>
      <c r="G333" s="183">
        <f t="shared" si="30"/>
        <v>0</v>
      </c>
    </row>
    <row r="334" spans="1:7" ht="12" customHeight="1" x14ac:dyDescent="0.25">
      <c r="A334" s="232"/>
      <c r="B334" s="236" t="s">
        <v>433</v>
      </c>
      <c r="C334" s="236" t="s">
        <v>434</v>
      </c>
      <c r="D334" s="236">
        <f t="shared" si="30"/>
        <v>5774.1182399999998</v>
      </c>
      <c r="E334" s="236">
        <f t="shared" si="30"/>
        <v>5774.1182399999998</v>
      </c>
      <c r="F334" s="236">
        <f t="shared" si="30"/>
        <v>0</v>
      </c>
      <c r="G334" s="236">
        <f t="shared" si="30"/>
        <v>0</v>
      </c>
    </row>
    <row r="335" spans="1:7" x14ac:dyDescent="0.25">
      <c r="A335" s="232"/>
      <c r="B335" s="183"/>
      <c r="C335" s="183"/>
      <c r="D335" s="182"/>
      <c r="E335" s="183"/>
      <c r="F335" s="183"/>
      <c r="G335" s="183"/>
    </row>
    <row r="336" spans="1:7" ht="11.25" customHeight="1" x14ac:dyDescent="0.25">
      <c r="A336" s="237"/>
      <c r="B336" s="182" t="s">
        <v>247</v>
      </c>
      <c r="C336" s="182" t="s">
        <v>435</v>
      </c>
      <c r="D336" s="182">
        <f t="shared" ref="D336:G342" si="31">+D104/$D$226</f>
        <v>639500.97035000008</v>
      </c>
      <c r="E336" s="182">
        <f t="shared" si="31"/>
        <v>622761.39500999998</v>
      </c>
      <c r="F336" s="182">
        <f t="shared" si="31"/>
        <v>16713.227450000002</v>
      </c>
      <c r="G336" s="182">
        <f t="shared" si="31"/>
        <v>26.34789</v>
      </c>
    </row>
    <row r="337" spans="2:7" x14ac:dyDescent="0.25">
      <c r="B337" s="182" t="s">
        <v>436</v>
      </c>
      <c r="C337" s="182" t="s">
        <v>437</v>
      </c>
      <c r="D337" s="182">
        <f t="shared" si="31"/>
        <v>14123.004190000001</v>
      </c>
      <c r="E337" s="182">
        <f t="shared" si="31"/>
        <v>14123.004190000001</v>
      </c>
      <c r="F337" s="182">
        <f t="shared" si="31"/>
        <v>0</v>
      </c>
      <c r="G337" s="182">
        <f t="shared" si="31"/>
        <v>0</v>
      </c>
    </row>
    <row r="338" spans="2:7" x14ac:dyDescent="0.25">
      <c r="B338" s="183" t="s">
        <v>438</v>
      </c>
      <c r="C338" s="183" t="s">
        <v>439</v>
      </c>
      <c r="D338" s="183">
        <f t="shared" si="31"/>
        <v>140.6618</v>
      </c>
      <c r="E338" s="183">
        <f t="shared" si="31"/>
        <v>140.6618</v>
      </c>
      <c r="F338" s="183">
        <f t="shared" si="31"/>
        <v>0</v>
      </c>
      <c r="G338" s="183">
        <f t="shared" si="31"/>
        <v>0</v>
      </c>
    </row>
    <row r="339" spans="2:7" x14ac:dyDescent="0.25">
      <c r="B339" s="183" t="s">
        <v>440</v>
      </c>
      <c r="C339" s="183" t="s">
        <v>441</v>
      </c>
      <c r="D339" s="183">
        <f t="shared" si="31"/>
        <v>295.99023999999997</v>
      </c>
      <c r="E339" s="183">
        <f t="shared" si="31"/>
        <v>295.99023999999997</v>
      </c>
      <c r="F339" s="183">
        <f t="shared" si="31"/>
        <v>0</v>
      </c>
      <c r="G339" s="183">
        <f t="shared" si="31"/>
        <v>0</v>
      </c>
    </row>
    <row r="340" spans="2:7" ht="12" hidden="1" customHeight="1" x14ac:dyDescent="0.25">
      <c r="B340" s="183" t="s">
        <v>442</v>
      </c>
      <c r="C340" s="183" t="s">
        <v>443</v>
      </c>
      <c r="D340" s="183">
        <f t="shared" si="31"/>
        <v>0</v>
      </c>
      <c r="E340" s="183">
        <f t="shared" si="31"/>
        <v>0</v>
      </c>
      <c r="F340" s="183">
        <f t="shared" si="31"/>
        <v>0</v>
      </c>
      <c r="G340" s="183">
        <f t="shared" si="31"/>
        <v>0</v>
      </c>
    </row>
    <row r="341" spans="2:7" ht="12" customHeight="1" x14ac:dyDescent="0.25">
      <c r="B341" s="183" t="s">
        <v>444</v>
      </c>
      <c r="C341" s="183" t="s">
        <v>445</v>
      </c>
      <c r="D341" s="183">
        <f t="shared" si="31"/>
        <v>862.24835000000007</v>
      </c>
      <c r="E341" s="183">
        <f t="shared" si="31"/>
        <v>862.24835000000007</v>
      </c>
      <c r="F341" s="183">
        <f t="shared" si="31"/>
        <v>0</v>
      </c>
      <c r="G341" s="183">
        <f t="shared" si="31"/>
        <v>0</v>
      </c>
    </row>
    <row r="342" spans="2:7" x14ac:dyDescent="0.25">
      <c r="B342" s="183" t="s">
        <v>446</v>
      </c>
      <c r="C342" s="183" t="s">
        <v>447</v>
      </c>
      <c r="D342" s="183">
        <f t="shared" si="31"/>
        <v>12824.103800000001</v>
      </c>
      <c r="E342" s="183">
        <f t="shared" si="31"/>
        <v>12824.103800000001</v>
      </c>
      <c r="F342" s="183">
        <f t="shared" si="31"/>
        <v>0</v>
      </c>
      <c r="G342" s="183">
        <f t="shared" si="31"/>
        <v>0</v>
      </c>
    </row>
    <row r="343" spans="2:7" x14ac:dyDescent="0.25">
      <c r="B343" s="183"/>
      <c r="C343" s="183"/>
      <c r="D343" s="182"/>
      <c r="E343" s="183"/>
      <c r="F343" s="183"/>
      <c r="G343" s="183"/>
    </row>
    <row r="344" spans="2:7" x14ac:dyDescent="0.25">
      <c r="B344" s="182" t="s">
        <v>448</v>
      </c>
      <c r="C344" s="182" t="s">
        <v>449</v>
      </c>
      <c r="D344" s="182">
        <f t="shared" ref="D344:G348" si="32">+D112/$D$226</f>
        <v>600</v>
      </c>
      <c r="E344" s="182">
        <f t="shared" si="32"/>
        <v>600</v>
      </c>
      <c r="F344" s="182">
        <f t="shared" si="32"/>
        <v>0</v>
      </c>
      <c r="G344" s="182">
        <f t="shared" si="32"/>
        <v>0</v>
      </c>
    </row>
    <row r="345" spans="2:7" x14ac:dyDescent="0.25">
      <c r="B345" s="183" t="s">
        <v>450</v>
      </c>
      <c r="C345" s="183" t="s">
        <v>451</v>
      </c>
      <c r="D345" s="183">
        <f t="shared" si="32"/>
        <v>100</v>
      </c>
      <c r="E345" s="183">
        <f t="shared" si="32"/>
        <v>100</v>
      </c>
      <c r="F345" s="183">
        <f t="shared" si="32"/>
        <v>0</v>
      </c>
      <c r="G345" s="183">
        <f t="shared" si="32"/>
        <v>0</v>
      </c>
    </row>
    <row r="346" spans="2:7" ht="12" hidden="1" customHeight="1" x14ac:dyDescent="0.25">
      <c r="B346" s="183" t="s">
        <v>452</v>
      </c>
      <c r="C346" s="183" t="s">
        <v>453</v>
      </c>
      <c r="D346" s="183">
        <f t="shared" si="32"/>
        <v>0</v>
      </c>
      <c r="E346" s="183">
        <f t="shared" si="32"/>
        <v>0</v>
      </c>
      <c r="F346" s="183">
        <f t="shared" si="32"/>
        <v>0</v>
      </c>
      <c r="G346" s="183">
        <f t="shared" si="32"/>
        <v>0</v>
      </c>
    </row>
    <row r="347" spans="2:7" ht="12" hidden="1" customHeight="1" x14ac:dyDescent="0.25">
      <c r="B347" s="238" t="s">
        <v>454</v>
      </c>
      <c r="C347" s="238" t="s">
        <v>455</v>
      </c>
      <c r="D347" s="238">
        <f t="shared" si="32"/>
        <v>0</v>
      </c>
      <c r="E347" s="238">
        <f t="shared" si="32"/>
        <v>0</v>
      </c>
      <c r="F347" s="238">
        <f t="shared" si="32"/>
        <v>0</v>
      </c>
      <c r="G347" s="238">
        <f t="shared" si="32"/>
        <v>0</v>
      </c>
    </row>
    <row r="348" spans="2:7" x14ac:dyDescent="0.25">
      <c r="B348" s="183" t="s">
        <v>456</v>
      </c>
      <c r="C348" s="183" t="s">
        <v>457</v>
      </c>
      <c r="D348" s="183">
        <f t="shared" si="32"/>
        <v>500</v>
      </c>
      <c r="E348" s="183">
        <f t="shared" si="32"/>
        <v>500</v>
      </c>
      <c r="F348" s="183">
        <f t="shared" si="32"/>
        <v>0</v>
      </c>
      <c r="G348" s="183">
        <f t="shared" si="32"/>
        <v>0</v>
      </c>
    </row>
    <row r="349" spans="2:7" x14ac:dyDescent="0.25">
      <c r="B349" s="183"/>
      <c r="C349" s="183"/>
      <c r="D349" s="182"/>
      <c r="E349" s="183"/>
      <c r="F349" s="183"/>
      <c r="G349" s="183"/>
    </row>
    <row r="350" spans="2:7" x14ac:dyDescent="0.25">
      <c r="B350" s="182" t="s">
        <v>458</v>
      </c>
      <c r="C350" s="182" t="s">
        <v>459</v>
      </c>
      <c r="D350" s="182">
        <f t="shared" ref="D350:G357" si="33">+D118/$D$226</f>
        <v>38359.472350000004</v>
      </c>
      <c r="E350" s="182">
        <f t="shared" si="33"/>
        <v>38359.472350000004</v>
      </c>
      <c r="F350" s="182">
        <f t="shared" si="33"/>
        <v>0</v>
      </c>
      <c r="G350" s="182">
        <f t="shared" si="33"/>
        <v>0</v>
      </c>
    </row>
    <row r="351" spans="2:7" hidden="1" x14ac:dyDescent="0.25">
      <c r="B351" s="183" t="s">
        <v>460</v>
      </c>
      <c r="C351" s="183" t="s">
        <v>461</v>
      </c>
      <c r="D351" s="183">
        <f t="shared" si="33"/>
        <v>5030.7464</v>
      </c>
      <c r="E351" s="183">
        <f t="shared" si="33"/>
        <v>5030.7464</v>
      </c>
      <c r="F351" s="183">
        <f t="shared" si="33"/>
        <v>0</v>
      </c>
      <c r="G351" s="183">
        <f t="shared" si="33"/>
        <v>0</v>
      </c>
    </row>
    <row r="352" spans="2:7" hidden="1" x14ac:dyDescent="0.25">
      <c r="B352" s="183" t="s">
        <v>462</v>
      </c>
      <c r="C352" s="183" t="s">
        <v>463</v>
      </c>
      <c r="D352" s="183">
        <f t="shared" si="33"/>
        <v>0</v>
      </c>
      <c r="E352" s="183">
        <f t="shared" si="33"/>
        <v>0</v>
      </c>
      <c r="F352" s="183">
        <f t="shared" si="33"/>
        <v>0</v>
      </c>
      <c r="G352" s="183">
        <f t="shared" si="33"/>
        <v>0</v>
      </c>
    </row>
    <row r="353" spans="2:7" ht="12" hidden="1" customHeight="1" x14ac:dyDescent="0.25">
      <c r="B353" s="183" t="s">
        <v>464</v>
      </c>
      <c r="C353" s="183" t="s">
        <v>465</v>
      </c>
      <c r="D353" s="183">
        <f t="shared" si="33"/>
        <v>27.618380000000002</v>
      </c>
      <c r="E353" s="183">
        <f t="shared" si="33"/>
        <v>27.618380000000002</v>
      </c>
      <c r="F353" s="183">
        <f t="shared" si="33"/>
        <v>0</v>
      </c>
      <c r="G353" s="183">
        <f t="shared" si="33"/>
        <v>0</v>
      </c>
    </row>
    <row r="354" spans="2:7" ht="12" hidden="1" customHeight="1" x14ac:dyDescent="0.25">
      <c r="B354" s="183" t="s">
        <v>466</v>
      </c>
      <c r="C354" s="183" t="s">
        <v>467</v>
      </c>
      <c r="D354" s="183">
        <f t="shared" si="33"/>
        <v>5000</v>
      </c>
      <c r="E354" s="183">
        <f t="shared" si="33"/>
        <v>5000</v>
      </c>
      <c r="F354" s="183">
        <f t="shared" si="33"/>
        <v>0</v>
      </c>
      <c r="G354" s="183">
        <f t="shared" si="33"/>
        <v>0</v>
      </c>
    </row>
    <row r="355" spans="2:7" hidden="1" x14ac:dyDescent="0.25">
      <c r="B355" s="183" t="s">
        <v>468</v>
      </c>
      <c r="C355" s="183" t="s">
        <v>469</v>
      </c>
      <c r="D355" s="183">
        <f t="shared" si="33"/>
        <v>2781.70757</v>
      </c>
      <c r="E355" s="183">
        <f t="shared" si="33"/>
        <v>2781.70757</v>
      </c>
      <c r="F355" s="183">
        <f t="shared" si="33"/>
        <v>0</v>
      </c>
      <c r="G355" s="183">
        <f t="shared" si="33"/>
        <v>0</v>
      </c>
    </row>
    <row r="356" spans="2:7" ht="12" customHeight="1" x14ac:dyDescent="0.25">
      <c r="B356" s="183" t="s">
        <v>470</v>
      </c>
      <c r="C356" s="183" t="s">
        <v>471</v>
      </c>
      <c r="D356" s="183">
        <f t="shared" si="33"/>
        <v>500</v>
      </c>
      <c r="E356" s="183">
        <f t="shared" si="33"/>
        <v>500</v>
      </c>
      <c r="F356" s="183">
        <f t="shared" si="33"/>
        <v>0</v>
      </c>
      <c r="G356" s="183">
        <f t="shared" si="33"/>
        <v>0</v>
      </c>
    </row>
    <row r="357" spans="2:7" ht="12" hidden="1" customHeight="1" x14ac:dyDescent="0.25">
      <c r="B357" s="183" t="s">
        <v>472</v>
      </c>
      <c r="C357" s="183" t="s">
        <v>473</v>
      </c>
      <c r="D357" s="183">
        <f t="shared" si="33"/>
        <v>25019.4</v>
      </c>
      <c r="E357" s="183">
        <f t="shared" si="33"/>
        <v>25019.4</v>
      </c>
      <c r="F357" s="183">
        <f t="shared" si="33"/>
        <v>0</v>
      </c>
      <c r="G357" s="183">
        <f t="shared" si="33"/>
        <v>0</v>
      </c>
    </row>
    <row r="358" spans="2:7" x14ac:dyDescent="0.25">
      <c r="B358" s="183"/>
      <c r="C358" s="183"/>
      <c r="D358" s="182"/>
      <c r="E358" s="183"/>
      <c r="F358" s="183"/>
      <c r="G358" s="183"/>
    </row>
    <row r="359" spans="2:7" x14ac:dyDescent="0.25">
      <c r="B359" s="182" t="s">
        <v>474</v>
      </c>
      <c r="C359" s="182" t="s">
        <v>475</v>
      </c>
      <c r="D359" s="182">
        <f t="shared" ref="D359:G361" si="34">+D127/$D$226</f>
        <v>506770.86565999995</v>
      </c>
      <c r="E359" s="182">
        <f t="shared" si="34"/>
        <v>505242.77688999998</v>
      </c>
      <c r="F359" s="182">
        <f t="shared" si="34"/>
        <v>1528.0887700000001</v>
      </c>
      <c r="G359" s="182">
        <f t="shared" si="34"/>
        <v>0</v>
      </c>
    </row>
    <row r="360" spans="2:7" x14ac:dyDescent="0.25">
      <c r="B360" s="183" t="s">
        <v>476</v>
      </c>
      <c r="C360" s="183" t="s">
        <v>477</v>
      </c>
      <c r="D360" s="183">
        <f t="shared" si="34"/>
        <v>303564.86569000001</v>
      </c>
      <c r="E360" s="183">
        <f t="shared" si="34"/>
        <v>302302.07934</v>
      </c>
      <c r="F360" s="183">
        <f t="shared" si="34"/>
        <v>1262.7863500000001</v>
      </c>
      <c r="G360" s="183">
        <f t="shared" si="34"/>
        <v>0</v>
      </c>
    </row>
    <row r="361" spans="2:7" hidden="1" x14ac:dyDescent="0.25">
      <c r="B361" s="183" t="s">
        <v>478</v>
      </c>
      <c r="C361" s="183" t="s">
        <v>479</v>
      </c>
      <c r="D361" s="183">
        <f t="shared" si="34"/>
        <v>203205.99997</v>
      </c>
      <c r="E361" s="183">
        <f t="shared" si="34"/>
        <v>202940.69755000001</v>
      </c>
      <c r="F361" s="183">
        <f t="shared" si="34"/>
        <v>265.30241999999998</v>
      </c>
      <c r="G361" s="183">
        <f t="shared" si="34"/>
        <v>0</v>
      </c>
    </row>
    <row r="362" spans="2:7" hidden="1" x14ac:dyDescent="0.25">
      <c r="B362" s="183"/>
      <c r="C362" s="183"/>
      <c r="D362" s="183"/>
      <c r="E362" s="183"/>
      <c r="F362" s="183"/>
      <c r="G362" s="183"/>
    </row>
    <row r="363" spans="2:7" hidden="1" x14ac:dyDescent="0.25">
      <c r="B363" s="182" t="s">
        <v>480</v>
      </c>
      <c r="C363" s="182" t="s">
        <v>481</v>
      </c>
      <c r="D363" s="182">
        <f t="shared" ref="D363:G366" si="35">+D131/$D$226</f>
        <v>0</v>
      </c>
      <c r="E363" s="182">
        <f t="shared" si="35"/>
        <v>0</v>
      </c>
      <c r="F363" s="182">
        <f t="shared" si="35"/>
        <v>0</v>
      </c>
      <c r="G363" s="182">
        <f t="shared" si="35"/>
        <v>0</v>
      </c>
    </row>
    <row r="364" spans="2:7" ht="12" hidden="1" customHeight="1" x14ac:dyDescent="0.25">
      <c r="B364" s="183" t="s">
        <v>482</v>
      </c>
      <c r="C364" s="183" t="s">
        <v>483</v>
      </c>
      <c r="D364" s="183">
        <f t="shared" si="35"/>
        <v>0</v>
      </c>
      <c r="E364" s="183">
        <f t="shared" si="35"/>
        <v>0</v>
      </c>
      <c r="F364" s="183">
        <f t="shared" si="35"/>
        <v>0</v>
      </c>
      <c r="G364" s="183">
        <f t="shared" si="35"/>
        <v>0</v>
      </c>
    </row>
    <row r="365" spans="2:7" hidden="1" x14ac:dyDescent="0.25">
      <c r="B365" s="183" t="s">
        <v>484</v>
      </c>
      <c r="C365" s="183" t="s">
        <v>485</v>
      </c>
      <c r="D365" s="183">
        <f t="shared" si="35"/>
        <v>0</v>
      </c>
      <c r="E365" s="183">
        <f t="shared" si="35"/>
        <v>0</v>
      </c>
      <c r="F365" s="183">
        <f t="shared" si="35"/>
        <v>0</v>
      </c>
      <c r="G365" s="183">
        <f t="shared" si="35"/>
        <v>0</v>
      </c>
    </row>
    <row r="366" spans="2:7" hidden="1" x14ac:dyDescent="0.25">
      <c r="B366" s="183" t="s">
        <v>486</v>
      </c>
      <c r="C366" s="183" t="s">
        <v>487</v>
      </c>
      <c r="D366" s="183">
        <f t="shared" si="35"/>
        <v>0</v>
      </c>
      <c r="E366" s="183">
        <f t="shared" si="35"/>
        <v>0</v>
      </c>
      <c r="F366" s="183">
        <f t="shared" si="35"/>
        <v>0</v>
      </c>
      <c r="G366" s="183">
        <f t="shared" si="35"/>
        <v>0</v>
      </c>
    </row>
    <row r="367" spans="2:7" x14ac:dyDescent="0.25">
      <c r="B367" s="183"/>
      <c r="C367" s="183"/>
      <c r="D367" s="182"/>
      <c r="E367" s="183"/>
      <c r="F367" s="183"/>
      <c r="G367" s="183"/>
    </row>
    <row r="368" spans="2:7" x14ac:dyDescent="0.25">
      <c r="B368" s="182" t="s">
        <v>488</v>
      </c>
      <c r="C368" s="182" t="s">
        <v>489</v>
      </c>
      <c r="D368" s="182">
        <f t="shared" ref="D368:G383" si="36">+D136/$D$226</f>
        <v>79647.628150000004</v>
      </c>
      <c r="E368" s="182">
        <f t="shared" si="36"/>
        <v>64436.141580000003</v>
      </c>
      <c r="F368" s="182">
        <f t="shared" si="36"/>
        <v>15185.138680000002</v>
      </c>
      <c r="G368" s="182">
        <f t="shared" si="36"/>
        <v>26.34789</v>
      </c>
    </row>
    <row r="369" spans="2:7" x14ac:dyDescent="0.25">
      <c r="B369" s="183" t="s">
        <v>490</v>
      </c>
      <c r="C369" s="183" t="s">
        <v>491</v>
      </c>
      <c r="D369" s="183">
        <f t="shared" si="36"/>
        <v>3427.52684</v>
      </c>
      <c r="E369" s="183">
        <f t="shared" si="36"/>
        <v>2901.1789499999995</v>
      </c>
      <c r="F369" s="183">
        <f t="shared" si="36"/>
        <v>500</v>
      </c>
      <c r="G369" s="183">
        <f t="shared" si="36"/>
        <v>26.34789</v>
      </c>
    </row>
    <row r="370" spans="2:7" x14ac:dyDescent="0.25">
      <c r="B370" s="183" t="s">
        <v>492</v>
      </c>
      <c r="C370" s="183" t="s">
        <v>493</v>
      </c>
      <c r="D370" s="183">
        <f t="shared" si="36"/>
        <v>9161.3189299999995</v>
      </c>
      <c r="E370" s="183">
        <f t="shared" si="36"/>
        <v>9161.3189299999995</v>
      </c>
      <c r="F370" s="183">
        <f t="shared" si="36"/>
        <v>0</v>
      </c>
      <c r="G370" s="183">
        <f t="shared" si="36"/>
        <v>0</v>
      </c>
    </row>
    <row r="371" spans="2:7" x14ac:dyDescent="0.25">
      <c r="B371" s="183" t="s">
        <v>494</v>
      </c>
      <c r="C371" s="183" t="s">
        <v>495</v>
      </c>
      <c r="D371" s="183">
        <f t="shared" si="36"/>
        <v>553.71571999999992</v>
      </c>
      <c r="E371" s="183">
        <f t="shared" si="36"/>
        <v>553.71571999999992</v>
      </c>
      <c r="F371" s="183">
        <f t="shared" si="36"/>
        <v>0</v>
      </c>
      <c r="G371" s="183">
        <f t="shared" si="36"/>
        <v>0</v>
      </c>
    </row>
    <row r="372" spans="2:7" x14ac:dyDescent="0.25">
      <c r="B372" s="183" t="s">
        <v>496</v>
      </c>
      <c r="C372" s="183" t="s">
        <v>497</v>
      </c>
      <c r="D372" s="183">
        <f t="shared" si="36"/>
        <v>1432.5936499999998</v>
      </c>
      <c r="E372" s="183">
        <f t="shared" si="36"/>
        <v>282.59365000000003</v>
      </c>
      <c r="F372" s="183">
        <f t="shared" si="36"/>
        <v>1150</v>
      </c>
      <c r="G372" s="183">
        <f t="shared" si="36"/>
        <v>0</v>
      </c>
    </row>
    <row r="373" spans="2:7" hidden="1" x14ac:dyDescent="0.25">
      <c r="B373" s="183" t="s">
        <v>498</v>
      </c>
      <c r="C373" s="183" t="s">
        <v>499</v>
      </c>
      <c r="D373" s="183">
        <f t="shared" si="36"/>
        <v>607.73118999999997</v>
      </c>
      <c r="E373" s="183">
        <f t="shared" si="36"/>
        <v>607.73118999999997</v>
      </c>
      <c r="F373" s="183">
        <f t="shared" si="36"/>
        <v>0</v>
      </c>
      <c r="G373" s="183">
        <f t="shared" si="36"/>
        <v>0</v>
      </c>
    </row>
    <row r="374" spans="2:7" ht="12" hidden="1" customHeight="1" x14ac:dyDescent="0.25">
      <c r="B374" s="183" t="s">
        <v>500</v>
      </c>
      <c r="C374" s="183" t="s">
        <v>501</v>
      </c>
      <c r="D374" s="183">
        <f t="shared" si="36"/>
        <v>0</v>
      </c>
      <c r="E374" s="183">
        <f t="shared" si="36"/>
        <v>0</v>
      </c>
      <c r="F374" s="183">
        <f t="shared" si="36"/>
        <v>0</v>
      </c>
      <c r="G374" s="183">
        <f t="shared" si="36"/>
        <v>0</v>
      </c>
    </row>
    <row r="375" spans="2:7" ht="12" hidden="1" customHeight="1" x14ac:dyDescent="0.25">
      <c r="B375" s="183" t="s">
        <v>502</v>
      </c>
      <c r="C375" s="183" t="s">
        <v>503</v>
      </c>
      <c r="D375" s="183">
        <f t="shared" si="36"/>
        <v>0</v>
      </c>
      <c r="E375" s="183">
        <f t="shared" si="36"/>
        <v>0</v>
      </c>
      <c r="F375" s="183">
        <f t="shared" si="36"/>
        <v>0</v>
      </c>
      <c r="G375" s="183">
        <f t="shared" si="36"/>
        <v>0</v>
      </c>
    </row>
    <row r="376" spans="2:7" ht="12" customHeight="1" x14ac:dyDescent="0.25">
      <c r="B376" s="236" t="s">
        <v>504</v>
      </c>
      <c r="C376" s="236" t="s">
        <v>505</v>
      </c>
      <c r="D376" s="236">
        <f t="shared" si="36"/>
        <v>64464.74182000001</v>
      </c>
      <c r="E376" s="236">
        <f t="shared" si="36"/>
        <v>50929.603140000007</v>
      </c>
      <c r="F376" s="236">
        <f t="shared" si="36"/>
        <v>13535.138680000002</v>
      </c>
      <c r="G376" s="236">
        <f t="shared" si="36"/>
        <v>0</v>
      </c>
    </row>
    <row r="377" spans="2:7" ht="12" hidden="1" customHeight="1" x14ac:dyDescent="0.25">
      <c r="B377" s="183"/>
      <c r="C377" s="183"/>
      <c r="D377" s="182" t="e">
        <f t="shared" si="36"/>
        <v>#VALUE!</v>
      </c>
      <c r="E377" s="183">
        <f t="shared" si="36"/>
        <v>0</v>
      </c>
      <c r="F377" s="183">
        <f t="shared" si="36"/>
        <v>0</v>
      </c>
      <c r="G377" s="183">
        <f t="shared" si="36"/>
        <v>0</v>
      </c>
    </row>
    <row r="378" spans="2:7" ht="12" hidden="1" customHeight="1" x14ac:dyDescent="0.25">
      <c r="B378" s="182" t="s">
        <v>506</v>
      </c>
      <c r="C378" s="182" t="s">
        <v>507</v>
      </c>
      <c r="D378" s="182">
        <f t="shared" si="36"/>
        <v>0</v>
      </c>
      <c r="E378" s="182">
        <f t="shared" si="36"/>
        <v>0</v>
      </c>
      <c r="F378" s="182">
        <f t="shared" si="36"/>
        <v>0</v>
      </c>
      <c r="G378" s="182">
        <f t="shared" si="36"/>
        <v>0</v>
      </c>
    </row>
    <row r="379" spans="2:7" ht="12" hidden="1" customHeight="1" x14ac:dyDescent="0.25">
      <c r="B379" s="182" t="s">
        <v>508</v>
      </c>
      <c r="C379" s="182" t="s">
        <v>509</v>
      </c>
      <c r="D379" s="182">
        <f t="shared" si="36"/>
        <v>0</v>
      </c>
      <c r="E379" s="182">
        <f t="shared" si="36"/>
        <v>0</v>
      </c>
      <c r="F379" s="182">
        <f t="shared" si="36"/>
        <v>0</v>
      </c>
      <c r="G379" s="182">
        <f t="shared" si="36"/>
        <v>0</v>
      </c>
    </row>
    <row r="380" spans="2:7" ht="12" hidden="1" customHeight="1" x14ac:dyDescent="0.25">
      <c r="B380" s="183" t="s">
        <v>510</v>
      </c>
      <c r="C380" s="183" t="s">
        <v>511</v>
      </c>
      <c r="D380" s="183">
        <f t="shared" si="36"/>
        <v>0</v>
      </c>
      <c r="E380" s="182">
        <f t="shared" si="36"/>
        <v>0</v>
      </c>
      <c r="F380" s="182">
        <f t="shared" si="36"/>
        <v>0</v>
      </c>
      <c r="G380" s="183">
        <f t="shared" si="36"/>
        <v>0</v>
      </c>
    </row>
    <row r="381" spans="2:7" ht="12" hidden="1" customHeight="1" x14ac:dyDescent="0.25">
      <c r="B381" s="183"/>
      <c r="C381" s="183"/>
      <c r="D381" s="182">
        <f t="shared" si="36"/>
        <v>0</v>
      </c>
      <c r="E381" s="182">
        <f t="shared" si="36"/>
        <v>0</v>
      </c>
      <c r="F381" s="182">
        <f t="shared" si="36"/>
        <v>0</v>
      </c>
      <c r="G381" s="182">
        <f t="shared" si="36"/>
        <v>0</v>
      </c>
    </row>
    <row r="382" spans="2:7" ht="12" hidden="1" customHeight="1" x14ac:dyDescent="0.25">
      <c r="B382" s="182" t="s">
        <v>512</v>
      </c>
      <c r="C382" s="182" t="s">
        <v>513</v>
      </c>
      <c r="D382" s="182">
        <f t="shared" si="36"/>
        <v>0</v>
      </c>
      <c r="E382" s="182">
        <f t="shared" si="36"/>
        <v>0</v>
      </c>
      <c r="F382" s="182">
        <f t="shared" si="36"/>
        <v>0</v>
      </c>
      <c r="G382" s="182">
        <f t="shared" si="36"/>
        <v>0</v>
      </c>
    </row>
    <row r="383" spans="2:7" ht="12" hidden="1" customHeight="1" x14ac:dyDescent="0.25">
      <c r="B383" s="183" t="s">
        <v>514</v>
      </c>
      <c r="C383" s="183" t="s">
        <v>515</v>
      </c>
      <c r="D383" s="183">
        <f t="shared" si="36"/>
        <v>0</v>
      </c>
      <c r="E383" s="183">
        <f t="shared" si="36"/>
        <v>0</v>
      </c>
      <c r="F383" s="183">
        <f t="shared" si="36"/>
        <v>0</v>
      </c>
      <c r="G383" s="183">
        <f t="shared" si="36"/>
        <v>0</v>
      </c>
    </row>
    <row r="384" spans="2:7" ht="12" hidden="1" customHeight="1" x14ac:dyDescent="0.25">
      <c r="B384" s="183"/>
      <c r="C384" s="183"/>
      <c r="D384" s="183" t="e">
        <f t="shared" ref="D384:G387" si="37">+D152/$D$226</f>
        <v>#VALUE!</v>
      </c>
      <c r="E384" s="183">
        <f t="shared" si="37"/>
        <v>0</v>
      </c>
      <c r="F384" s="183">
        <f t="shared" si="37"/>
        <v>0</v>
      </c>
      <c r="G384" s="183">
        <f t="shared" si="37"/>
        <v>0</v>
      </c>
    </row>
    <row r="385" spans="2:7" hidden="1" x14ac:dyDescent="0.25">
      <c r="B385" s="182" t="s">
        <v>516</v>
      </c>
      <c r="C385" s="182" t="s">
        <v>517</v>
      </c>
      <c r="D385" s="182">
        <f t="shared" si="37"/>
        <v>0</v>
      </c>
      <c r="E385" s="182">
        <f t="shared" si="37"/>
        <v>0</v>
      </c>
      <c r="F385" s="182">
        <f t="shared" si="37"/>
        <v>0</v>
      </c>
      <c r="G385" s="182">
        <f t="shared" si="37"/>
        <v>0</v>
      </c>
    </row>
    <row r="386" spans="2:7" hidden="1" x14ac:dyDescent="0.25">
      <c r="B386" s="182" t="s">
        <v>518</v>
      </c>
      <c r="C386" s="182" t="s">
        <v>519</v>
      </c>
      <c r="D386" s="182">
        <f t="shared" si="37"/>
        <v>0</v>
      </c>
      <c r="E386" s="182">
        <f t="shared" si="37"/>
        <v>0</v>
      </c>
      <c r="F386" s="182">
        <f t="shared" si="37"/>
        <v>0</v>
      </c>
      <c r="G386" s="182">
        <f t="shared" si="37"/>
        <v>0</v>
      </c>
    </row>
    <row r="387" spans="2:7" hidden="1" x14ac:dyDescent="0.25">
      <c r="B387" s="183" t="s">
        <v>520</v>
      </c>
      <c r="C387" s="183" t="s">
        <v>521</v>
      </c>
      <c r="D387" s="183">
        <f t="shared" si="37"/>
        <v>0</v>
      </c>
      <c r="E387" s="183">
        <f t="shared" si="37"/>
        <v>0</v>
      </c>
      <c r="F387" s="183">
        <f t="shared" si="37"/>
        <v>0</v>
      </c>
      <c r="G387" s="183">
        <f t="shared" si="37"/>
        <v>0</v>
      </c>
    </row>
    <row r="388" spans="2:7" x14ac:dyDescent="0.25">
      <c r="B388" s="183"/>
      <c r="C388" s="183"/>
      <c r="D388" s="182"/>
      <c r="E388" s="183"/>
      <c r="F388" s="183"/>
      <c r="G388" s="183"/>
    </row>
    <row r="389" spans="2:7" x14ac:dyDescent="0.25">
      <c r="B389" s="182" t="s">
        <v>215</v>
      </c>
      <c r="C389" s="182" t="s">
        <v>150</v>
      </c>
      <c r="D389" s="182">
        <f t="shared" ref="D389:G398" si="38">+D157/$D$226</f>
        <v>1465346.13317</v>
      </c>
      <c r="E389" s="182">
        <f t="shared" si="38"/>
        <v>894397.48231999995</v>
      </c>
      <c r="F389" s="182">
        <f t="shared" si="38"/>
        <v>130223.00931000001</v>
      </c>
      <c r="G389" s="182">
        <f t="shared" si="38"/>
        <v>440725.64154000004</v>
      </c>
    </row>
    <row r="390" spans="2:7" x14ac:dyDescent="0.25">
      <c r="B390" s="182" t="s">
        <v>522</v>
      </c>
      <c r="C390" s="182" t="s">
        <v>523</v>
      </c>
      <c r="D390" s="182">
        <f t="shared" si="38"/>
        <v>688131.12651999993</v>
      </c>
      <c r="E390" s="182">
        <f t="shared" si="38"/>
        <v>508861.85626999999</v>
      </c>
      <c r="F390" s="182">
        <f t="shared" si="38"/>
        <v>130223.00931000001</v>
      </c>
      <c r="G390" s="182">
        <f t="shared" si="38"/>
        <v>49046.260940000007</v>
      </c>
    </row>
    <row r="391" spans="2:7" x14ac:dyDescent="0.25">
      <c r="B391" s="183" t="s">
        <v>524</v>
      </c>
      <c r="C391" s="183" t="s">
        <v>525</v>
      </c>
      <c r="D391" s="183">
        <f t="shared" si="38"/>
        <v>14419.54695</v>
      </c>
      <c r="E391" s="183">
        <f t="shared" si="38"/>
        <v>8809.7049499999994</v>
      </c>
      <c r="F391" s="183">
        <f t="shared" si="38"/>
        <v>5609.8419999999996</v>
      </c>
      <c r="G391" s="183">
        <f t="shared" si="38"/>
        <v>0</v>
      </c>
    </row>
    <row r="392" spans="2:7" hidden="1" x14ac:dyDescent="0.25">
      <c r="B392" s="183" t="s">
        <v>526</v>
      </c>
      <c r="C392" s="183" t="s">
        <v>527</v>
      </c>
      <c r="D392" s="183">
        <f t="shared" si="38"/>
        <v>0</v>
      </c>
      <c r="E392" s="183">
        <f t="shared" si="38"/>
        <v>0</v>
      </c>
      <c r="F392" s="183">
        <f t="shared" si="38"/>
        <v>0</v>
      </c>
      <c r="G392" s="183">
        <f t="shared" si="38"/>
        <v>0</v>
      </c>
    </row>
    <row r="393" spans="2:7" hidden="1" x14ac:dyDescent="0.25">
      <c r="B393" s="183" t="s">
        <v>528</v>
      </c>
      <c r="C393" s="183" t="s">
        <v>529</v>
      </c>
      <c r="D393" s="183">
        <f t="shared" si="38"/>
        <v>40484.610209999999</v>
      </c>
      <c r="E393" s="183">
        <f t="shared" si="38"/>
        <v>18191.433579999997</v>
      </c>
      <c r="F393" s="183">
        <f t="shared" si="38"/>
        <v>22293.176630000002</v>
      </c>
      <c r="G393" s="183">
        <f t="shared" si="38"/>
        <v>0</v>
      </c>
    </row>
    <row r="394" spans="2:7" x14ac:dyDescent="0.25">
      <c r="B394" s="183" t="s">
        <v>530</v>
      </c>
      <c r="C394" s="183" t="s">
        <v>531</v>
      </c>
      <c r="D394" s="183">
        <f t="shared" si="38"/>
        <v>57240.654820000011</v>
      </c>
      <c r="E394" s="183">
        <f t="shared" si="38"/>
        <v>57131.960010000003</v>
      </c>
      <c r="F394" s="183">
        <f t="shared" si="38"/>
        <v>108.69481</v>
      </c>
      <c r="G394" s="183">
        <f t="shared" si="38"/>
        <v>0</v>
      </c>
    </row>
    <row r="395" spans="2:7" x14ac:dyDescent="0.25">
      <c r="B395" s="183" t="s">
        <v>532</v>
      </c>
      <c r="C395" s="183" t="s">
        <v>533</v>
      </c>
      <c r="D395" s="183">
        <f t="shared" si="38"/>
        <v>448170.11135000002</v>
      </c>
      <c r="E395" s="183">
        <f t="shared" si="38"/>
        <v>314546.49039999995</v>
      </c>
      <c r="F395" s="183">
        <f t="shared" si="38"/>
        <v>84587.108049999995</v>
      </c>
      <c r="G395" s="183">
        <f t="shared" si="38"/>
        <v>49036.512900000009</v>
      </c>
    </row>
    <row r="396" spans="2:7" x14ac:dyDescent="0.25">
      <c r="B396" s="183" t="s">
        <v>534</v>
      </c>
      <c r="C396" s="183" t="s">
        <v>535</v>
      </c>
      <c r="D396" s="183">
        <f t="shared" si="38"/>
        <v>104548.09915000001</v>
      </c>
      <c r="E396" s="183">
        <f t="shared" si="38"/>
        <v>104538.66317</v>
      </c>
      <c r="F396" s="183">
        <f t="shared" si="38"/>
        <v>0</v>
      </c>
      <c r="G396" s="183">
        <f t="shared" si="38"/>
        <v>9.4359800000000007</v>
      </c>
    </row>
    <row r="397" spans="2:7" hidden="1" x14ac:dyDescent="0.25">
      <c r="B397" s="183" t="s">
        <v>536</v>
      </c>
      <c r="C397" s="183" t="s">
        <v>537</v>
      </c>
      <c r="D397" s="183">
        <f t="shared" si="38"/>
        <v>18130.398009999997</v>
      </c>
      <c r="E397" s="183">
        <f t="shared" si="38"/>
        <v>905.89812999999981</v>
      </c>
      <c r="F397" s="183">
        <f t="shared" si="38"/>
        <v>17224.187819999999</v>
      </c>
      <c r="G397" s="183">
        <f t="shared" si="38"/>
        <v>0.31206</v>
      </c>
    </row>
    <row r="398" spans="2:7" hidden="1" x14ac:dyDescent="0.25">
      <c r="B398" s="183" t="s">
        <v>538</v>
      </c>
      <c r="C398" s="183" t="s">
        <v>539</v>
      </c>
      <c r="D398" s="183">
        <f t="shared" si="38"/>
        <v>5137.7060299999994</v>
      </c>
      <c r="E398" s="183">
        <f t="shared" si="38"/>
        <v>4737.7060299999994</v>
      </c>
      <c r="F398" s="183">
        <f t="shared" si="38"/>
        <v>400</v>
      </c>
      <c r="G398" s="183">
        <f t="shared" si="38"/>
        <v>0</v>
      </c>
    </row>
    <row r="399" spans="2:7" ht="12" customHeight="1" x14ac:dyDescent="0.25">
      <c r="B399" s="183"/>
      <c r="C399" s="183"/>
      <c r="D399" s="182"/>
      <c r="E399" s="183"/>
      <c r="F399" s="183"/>
      <c r="G399" s="183"/>
    </row>
    <row r="400" spans="2:7" ht="12" customHeight="1" x14ac:dyDescent="0.25">
      <c r="B400" s="182" t="s">
        <v>540</v>
      </c>
      <c r="C400" s="182" t="s">
        <v>541</v>
      </c>
      <c r="D400" s="182">
        <f t="shared" ref="D400:G405" si="39">+D168/$D$226</f>
        <v>776515.00665000011</v>
      </c>
      <c r="E400" s="182">
        <f t="shared" si="39"/>
        <v>384835.62605000002</v>
      </c>
      <c r="F400" s="182">
        <f t="shared" si="39"/>
        <v>0</v>
      </c>
      <c r="G400" s="182">
        <f t="shared" si="39"/>
        <v>391679.38060000003</v>
      </c>
    </row>
    <row r="401" spans="2:7" ht="14.4" x14ac:dyDescent="0.3">
      <c r="B401" s="236" t="s">
        <v>542</v>
      </c>
      <c r="C401" s="236" t="s">
        <v>543</v>
      </c>
      <c r="D401" s="236">
        <f t="shared" si="39"/>
        <v>741679.38060000003</v>
      </c>
      <c r="E401" s="239">
        <f t="shared" si="39"/>
        <v>350000</v>
      </c>
      <c r="F401" s="236">
        <f t="shared" si="39"/>
        <v>0</v>
      </c>
      <c r="G401" s="236">
        <f t="shared" si="39"/>
        <v>391679.38060000003</v>
      </c>
    </row>
    <row r="402" spans="2:7" hidden="1" x14ac:dyDescent="0.25">
      <c r="B402" s="183" t="s">
        <v>544</v>
      </c>
      <c r="C402" s="183" t="s">
        <v>545</v>
      </c>
      <c r="D402" s="183">
        <f t="shared" si="39"/>
        <v>0</v>
      </c>
      <c r="E402" s="183">
        <f t="shared" si="39"/>
        <v>0</v>
      </c>
      <c r="F402" s="183">
        <f t="shared" si="39"/>
        <v>0</v>
      </c>
      <c r="G402" s="183">
        <f t="shared" si="39"/>
        <v>0</v>
      </c>
    </row>
    <row r="403" spans="2:7" hidden="1" x14ac:dyDescent="0.25">
      <c r="B403" s="183" t="s">
        <v>546</v>
      </c>
      <c r="C403" s="183" t="s">
        <v>547</v>
      </c>
      <c r="D403" s="183">
        <f t="shared" si="39"/>
        <v>0</v>
      </c>
      <c r="E403" s="183">
        <f t="shared" si="39"/>
        <v>0</v>
      </c>
      <c r="F403" s="183">
        <f t="shared" si="39"/>
        <v>0</v>
      </c>
      <c r="G403" s="183">
        <f t="shared" si="39"/>
        <v>0</v>
      </c>
    </row>
    <row r="404" spans="2:7" ht="12" hidden="1" customHeight="1" x14ac:dyDescent="0.25">
      <c r="B404" s="183" t="s">
        <v>548</v>
      </c>
      <c r="C404" s="183" t="s">
        <v>549</v>
      </c>
      <c r="D404" s="183">
        <f t="shared" si="39"/>
        <v>0</v>
      </c>
      <c r="E404" s="183">
        <f t="shared" si="39"/>
        <v>0</v>
      </c>
      <c r="F404" s="183">
        <f t="shared" si="39"/>
        <v>0</v>
      </c>
      <c r="G404" s="183">
        <f t="shared" si="39"/>
        <v>0</v>
      </c>
    </row>
    <row r="405" spans="2:7" ht="12" customHeight="1" x14ac:dyDescent="0.25">
      <c r="B405" s="183" t="s">
        <v>550</v>
      </c>
      <c r="C405" s="183" t="s">
        <v>551</v>
      </c>
      <c r="D405" s="183">
        <f t="shared" si="39"/>
        <v>34835.626049999999</v>
      </c>
      <c r="E405" s="183">
        <f t="shared" si="39"/>
        <v>34835.626049999999</v>
      </c>
      <c r="F405" s="183">
        <f t="shared" si="39"/>
        <v>0</v>
      </c>
      <c r="G405" s="183">
        <f t="shared" si="39"/>
        <v>0</v>
      </c>
    </row>
    <row r="406" spans="2:7" ht="12" hidden="1" customHeight="1" x14ac:dyDescent="0.25">
      <c r="B406" s="183"/>
      <c r="C406" s="183"/>
      <c r="D406" s="182"/>
      <c r="E406" s="183"/>
      <c r="F406" s="183"/>
      <c r="G406" s="183"/>
    </row>
    <row r="407" spans="2:7" hidden="1" x14ac:dyDescent="0.25">
      <c r="B407" s="182" t="s">
        <v>552</v>
      </c>
      <c r="C407" s="182" t="s">
        <v>553</v>
      </c>
      <c r="D407" s="182">
        <f t="shared" ref="D407:G409" si="40">+D175/$D$226</f>
        <v>0</v>
      </c>
      <c r="E407" s="182">
        <f t="shared" si="40"/>
        <v>0</v>
      </c>
      <c r="F407" s="182">
        <f t="shared" si="40"/>
        <v>0</v>
      </c>
      <c r="G407" s="182">
        <f t="shared" si="40"/>
        <v>0</v>
      </c>
    </row>
    <row r="408" spans="2:7" ht="12" hidden="1" customHeight="1" x14ac:dyDescent="0.25">
      <c r="B408" s="183" t="s">
        <v>554</v>
      </c>
      <c r="C408" s="183" t="s">
        <v>555</v>
      </c>
      <c r="D408" s="183">
        <f t="shared" si="40"/>
        <v>0</v>
      </c>
      <c r="E408" s="183">
        <f t="shared" si="40"/>
        <v>0</v>
      </c>
      <c r="F408" s="183">
        <f t="shared" si="40"/>
        <v>0</v>
      </c>
      <c r="G408" s="183">
        <f t="shared" si="40"/>
        <v>0</v>
      </c>
    </row>
    <row r="409" spans="2:7" ht="12" hidden="1" customHeight="1" x14ac:dyDescent="0.25">
      <c r="B409" s="183" t="s">
        <v>556</v>
      </c>
      <c r="C409" s="183" t="s">
        <v>557</v>
      </c>
      <c r="D409" s="183">
        <f t="shared" si="40"/>
        <v>0</v>
      </c>
      <c r="E409" s="183">
        <f t="shared" si="40"/>
        <v>0</v>
      </c>
      <c r="F409" s="183">
        <f t="shared" si="40"/>
        <v>0</v>
      </c>
      <c r="G409" s="183">
        <f t="shared" si="40"/>
        <v>0</v>
      </c>
    </row>
    <row r="410" spans="2:7" ht="12" customHeight="1" x14ac:dyDescent="0.25">
      <c r="B410" s="183"/>
      <c r="C410" s="183"/>
      <c r="D410" s="182"/>
      <c r="E410" s="183"/>
      <c r="F410" s="183"/>
      <c r="G410" s="183"/>
    </row>
    <row r="411" spans="2:7" x14ac:dyDescent="0.25">
      <c r="B411" s="182" t="s">
        <v>558</v>
      </c>
      <c r="C411" s="182" t="s">
        <v>559</v>
      </c>
      <c r="D411" s="182">
        <f t="shared" ref="D411:G415" si="41">+D179/$D$226</f>
        <v>700</v>
      </c>
      <c r="E411" s="182">
        <f t="shared" si="41"/>
        <v>700</v>
      </c>
      <c r="F411" s="182">
        <f t="shared" si="41"/>
        <v>0</v>
      </c>
      <c r="G411" s="182">
        <f t="shared" si="41"/>
        <v>0</v>
      </c>
    </row>
    <row r="412" spans="2:7" hidden="1" x14ac:dyDescent="0.25">
      <c r="B412" s="183" t="s">
        <v>560</v>
      </c>
      <c r="C412" s="183" t="s">
        <v>561</v>
      </c>
      <c r="D412" s="183">
        <f t="shared" si="41"/>
        <v>0</v>
      </c>
      <c r="E412" s="183">
        <f t="shared" si="41"/>
        <v>0</v>
      </c>
      <c r="F412" s="183">
        <f t="shared" si="41"/>
        <v>0</v>
      </c>
      <c r="G412" s="183">
        <f t="shared" si="41"/>
        <v>0</v>
      </c>
    </row>
    <row r="413" spans="2:7" ht="12.75" customHeight="1" x14ac:dyDescent="0.25">
      <c r="B413" s="183" t="s">
        <v>562</v>
      </c>
      <c r="C413" s="183" t="s">
        <v>563</v>
      </c>
      <c r="D413" s="183">
        <f t="shared" si="41"/>
        <v>700</v>
      </c>
      <c r="E413" s="183">
        <f t="shared" si="41"/>
        <v>700</v>
      </c>
      <c r="F413" s="183">
        <f t="shared" si="41"/>
        <v>0</v>
      </c>
      <c r="G413" s="183">
        <f t="shared" si="41"/>
        <v>0</v>
      </c>
    </row>
    <row r="414" spans="2:7" hidden="1" x14ac:dyDescent="0.25">
      <c r="B414" s="183" t="s">
        <v>564</v>
      </c>
      <c r="C414" s="183" t="s">
        <v>565</v>
      </c>
      <c r="D414" s="183">
        <f t="shared" si="41"/>
        <v>0</v>
      </c>
      <c r="E414" s="183">
        <f t="shared" si="41"/>
        <v>0</v>
      </c>
      <c r="F414" s="183">
        <f t="shared" si="41"/>
        <v>0</v>
      </c>
      <c r="G414" s="183">
        <f t="shared" si="41"/>
        <v>0</v>
      </c>
    </row>
    <row r="415" spans="2:7" hidden="1" x14ac:dyDescent="0.25">
      <c r="B415" s="183"/>
      <c r="C415" s="183"/>
      <c r="D415" s="182" t="e">
        <f t="shared" si="41"/>
        <v>#VALUE!</v>
      </c>
      <c r="E415" s="183">
        <f t="shared" si="41"/>
        <v>0</v>
      </c>
      <c r="F415" s="183">
        <f t="shared" si="41"/>
        <v>0</v>
      </c>
      <c r="G415" s="183">
        <f t="shared" si="41"/>
        <v>0</v>
      </c>
    </row>
    <row r="416" spans="2:7" x14ac:dyDescent="0.25">
      <c r="B416" s="183"/>
      <c r="C416" s="183"/>
      <c r="D416" s="182"/>
      <c r="E416" s="183"/>
      <c r="F416" s="183"/>
      <c r="G416" s="183"/>
    </row>
    <row r="417" spans="2:7" ht="14.25" customHeight="1" x14ac:dyDescent="0.25">
      <c r="B417" s="182" t="s">
        <v>249</v>
      </c>
      <c r="C417" s="182" t="s">
        <v>566</v>
      </c>
      <c r="D417" s="182">
        <f t="shared" ref="D417:G420" si="42">+D184/$D$226</f>
        <v>43916.142059999998</v>
      </c>
      <c r="E417" s="182">
        <f t="shared" si="42"/>
        <v>20268.943999999996</v>
      </c>
      <c r="F417" s="182">
        <f t="shared" si="42"/>
        <v>23647.198059999999</v>
      </c>
      <c r="G417" s="182">
        <f t="shared" si="42"/>
        <v>0</v>
      </c>
    </row>
    <row r="418" spans="2:7" ht="11.25" hidden="1" customHeight="1" x14ac:dyDescent="0.25">
      <c r="B418" s="182" t="s">
        <v>567</v>
      </c>
      <c r="C418" s="182" t="s">
        <v>568</v>
      </c>
      <c r="D418" s="182">
        <f t="shared" si="42"/>
        <v>0</v>
      </c>
      <c r="E418" s="182">
        <f t="shared" si="42"/>
        <v>0</v>
      </c>
      <c r="F418" s="182">
        <f t="shared" si="42"/>
        <v>0</v>
      </c>
      <c r="G418" s="182">
        <f t="shared" si="42"/>
        <v>0</v>
      </c>
    </row>
    <row r="419" spans="2:7" hidden="1" x14ac:dyDescent="0.25">
      <c r="B419" s="183" t="s">
        <v>569</v>
      </c>
      <c r="C419" s="183" t="s">
        <v>570</v>
      </c>
      <c r="D419" s="183">
        <f t="shared" si="42"/>
        <v>0</v>
      </c>
      <c r="E419" s="183">
        <f t="shared" si="42"/>
        <v>0</v>
      </c>
      <c r="F419" s="183">
        <f t="shared" si="42"/>
        <v>0</v>
      </c>
      <c r="G419" s="183">
        <f t="shared" si="42"/>
        <v>0</v>
      </c>
    </row>
    <row r="420" spans="2:7" hidden="1" x14ac:dyDescent="0.25">
      <c r="B420" s="183" t="s">
        <v>571</v>
      </c>
      <c r="C420" s="183" t="s">
        <v>572</v>
      </c>
      <c r="D420" s="183">
        <f t="shared" si="42"/>
        <v>0</v>
      </c>
      <c r="E420" s="183">
        <f t="shared" si="42"/>
        <v>0</v>
      </c>
      <c r="F420" s="183">
        <f t="shared" si="42"/>
        <v>0</v>
      </c>
      <c r="G420" s="183">
        <f t="shared" si="42"/>
        <v>0</v>
      </c>
    </row>
    <row r="421" spans="2:7" x14ac:dyDescent="0.25">
      <c r="B421" s="182"/>
      <c r="C421" s="182"/>
      <c r="D421" s="182"/>
      <c r="E421" s="182"/>
      <c r="F421" s="182"/>
      <c r="G421" s="182"/>
    </row>
    <row r="422" spans="2:7" x14ac:dyDescent="0.25">
      <c r="B422" s="182" t="s">
        <v>573</v>
      </c>
      <c r="C422" s="182" t="s">
        <v>574</v>
      </c>
      <c r="D422" s="182">
        <f t="shared" ref="D422:G426" si="43">+D189/$D$226</f>
        <v>39443.822060000006</v>
      </c>
      <c r="E422" s="182">
        <f t="shared" si="43"/>
        <v>15796.624</v>
      </c>
      <c r="F422" s="182">
        <f t="shared" si="43"/>
        <v>23647.198059999999</v>
      </c>
      <c r="G422" s="182">
        <f t="shared" si="43"/>
        <v>0</v>
      </c>
    </row>
    <row r="423" spans="2:7" hidden="1" x14ac:dyDescent="0.25">
      <c r="B423" s="183" t="s">
        <v>575</v>
      </c>
      <c r="C423" s="183" t="s">
        <v>576</v>
      </c>
      <c r="D423" s="183">
        <f t="shared" si="43"/>
        <v>0</v>
      </c>
      <c r="E423" s="183">
        <f t="shared" si="43"/>
        <v>0</v>
      </c>
      <c r="F423" s="183">
        <f t="shared" si="43"/>
        <v>0</v>
      </c>
      <c r="G423" s="183">
        <f t="shared" si="43"/>
        <v>0</v>
      </c>
    </row>
    <row r="424" spans="2:7" x14ac:dyDescent="0.25">
      <c r="B424" s="183" t="s">
        <v>577</v>
      </c>
      <c r="C424" s="183" t="s">
        <v>578</v>
      </c>
      <c r="D424" s="183">
        <f t="shared" si="43"/>
        <v>39443.822060000006</v>
      </c>
      <c r="E424" s="183">
        <f t="shared" si="43"/>
        <v>15796.624</v>
      </c>
      <c r="F424" s="183">
        <f t="shared" si="43"/>
        <v>23647.198059999999</v>
      </c>
      <c r="G424" s="183">
        <f t="shared" si="43"/>
        <v>0</v>
      </c>
    </row>
    <row r="425" spans="2:7" ht="12" hidden="1" customHeight="1" x14ac:dyDescent="0.25">
      <c r="B425" s="183" t="s">
        <v>579</v>
      </c>
      <c r="C425" s="183" t="s">
        <v>580</v>
      </c>
      <c r="D425" s="183">
        <f t="shared" si="43"/>
        <v>0</v>
      </c>
      <c r="E425" s="183">
        <f t="shared" si="43"/>
        <v>0</v>
      </c>
      <c r="F425" s="183">
        <f t="shared" si="43"/>
        <v>0</v>
      </c>
      <c r="G425" s="183">
        <f t="shared" si="43"/>
        <v>0</v>
      </c>
    </row>
    <row r="426" spans="2:7" ht="12.75" hidden="1" customHeight="1" x14ac:dyDescent="0.25">
      <c r="B426" s="183" t="s">
        <v>581</v>
      </c>
      <c r="C426" s="183" t="s">
        <v>582</v>
      </c>
      <c r="D426" s="183">
        <f t="shared" si="43"/>
        <v>0</v>
      </c>
      <c r="E426" s="183">
        <f t="shared" si="43"/>
        <v>0</v>
      </c>
      <c r="F426" s="183">
        <f t="shared" si="43"/>
        <v>0</v>
      </c>
      <c r="G426" s="183">
        <f t="shared" si="43"/>
        <v>0</v>
      </c>
    </row>
    <row r="427" spans="2:7" ht="12" customHeight="1" x14ac:dyDescent="0.25">
      <c r="B427" s="183"/>
      <c r="C427" s="183"/>
      <c r="D427" s="182"/>
      <c r="E427" s="183"/>
      <c r="F427" s="183"/>
      <c r="G427" s="183"/>
    </row>
    <row r="428" spans="2:7" ht="12" customHeight="1" x14ac:dyDescent="0.25">
      <c r="B428" s="182" t="s">
        <v>583</v>
      </c>
      <c r="C428" s="182" t="s">
        <v>584</v>
      </c>
      <c r="D428" s="182">
        <f t="shared" ref="D428:G429" si="44">+D195/$D$226</f>
        <v>3025.784599999999</v>
      </c>
      <c r="E428" s="182">
        <f t="shared" si="44"/>
        <v>3025.784599999999</v>
      </c>
      <c r="F428" s="182">
        <f t="shared" si="44"/>
        <v>0</v>
      </c>
      <c r="G428" s="182">
        <f t="shared" si="44"/>
        <v>0</v>
      </c>
    </row>
    <row r="429" spans="2:7" ht="12" customHeight="1" x14ac:dyDescent="0.25">
      <c r="B429" s="183" t="s">
        <v>585</v>
      </c>
      <c r="C429" s="183" t="s">
        <v>586</v>
      </c>
      <c r="D429" s="183">
        <f t="shared" si="44"/>
        <v>3025.784599999999</v>
      </c>
      <c r="E429" s="183">
        <f t="shared" si="44"/>
        <v>3025.784599999999</v>
      </c>
      <c r="F429" s="183">
        <f t="shared" si="44"/>
        <v>0</v>
      </c>
      <c r="G429" s="183">
        <f t="shared" si="44"/>
        <v>0</v>
      </c>
    </row>
    <row r="430" spans="2:7" ht="12" customHeight="1" x14ac:dyDescent="0.25">
      <c r="B430" s="183"/>
      <c r="C430" s="183"/>
      <c r="D430" s="182"/>
      <c r="E430" s="183"/>
      <c r="F430" s="183"/>
      <c r="G430" s="183"/>
    </row>
    <row r="431" spans="2:7" ht="12" customHeight="1" x14ac:dyDescent="0.25">
      <c r="B431" s="182" t="s">
        <v>587</v>
      </c>
      <c r="C431" s="182" t="s">
        <v>588</v>
      </c>
      <c r="D431" s="182">
        <f t="shared" ref="D431:G435" si="45">+D198/$D$226</f>
        <v>1446.5354000000002</v>
      </c>
      <c r="E431" s="182">
        <f t="shared" si="45"/>
        <v>1446.5354000000002</v>
      </c>
      <c r="F431" s="182">
        <f t="shared" si="45"/>
        <v>0</v>
      </c>
      <c r="G431" s="182">
        <f t="shared" si="45"/>
        <v>0</v>
      </c>
    </row>
    <row r="432" spans="2:7" ht="12" customHeight="1" x14ac:dyDescent="0.25">
      <c r="B432" s="183" t="s">
        <v>589</v>
      </c>
      <c r="C432" s="183" t="s">
        <v>590</v>
      </c>
      <c r="D432" s="183">
        <f t="shared" si="45"/>
        <v>1446.5354000000002</v>
      </c>
      <c r="E432" s="183">
        <f t="shared" si="45"/>
        <v>1446.5354000000002</v>
      </c>
      <c r="F432" s="183">
        <f t="shared" si="45"/>
        <v>0</v>
      </c>
      <c r="G432" s="183">
        <f t="shared" si="45"/>
        <v>0</v>
      </c>
    </row>
    <row r="433" spans="2:7" ht="12" hidden="1" customHeight="1" x14ac:dyDescent="0.25">
      <c r="B433" s="183" t="s">
        <v>591</v>
      </c>
      <c r="C433" s="183" t="s">
        <v>592</v>
      </c>
      <c r="D433" s="183">
        <f t="shared" si="45"/>
        <v>0</v>
      </c>
      <c r="E433" s="183">
        <f t="shared" si="45"/>
        <v>0</v>
      </c>
      <c r="F433" s="183">
        <f t="shared" si="45"/>
        <v>0</v>
      </c>
      <c r="G433" s="183">
        <f t="shared" si="45"/>
        <v>0</v>
      </c>
    </row>
    <row r="434" spans="2:7" ht="12" hidden="1" customHeight="1" x14ac:dyDescent="0.25">
      <c r="B434" s="183" t="s">
        <v>593</v>
      </c>
      <c r="C434" s="183" t="s">
        <v>594</v>
      </c>
      <c r="D434" s="183">
        <f t="shared" si="45"/>
        <v>0</v>
      </c>
      <c r="E434" s="183">
        <f t="shared" si="45"/>
        <v>0</v>
      </c>
      <c r="F434" s="183">
        <f t="shared" si="45"/>
        <v>0</v>
      </c>
      <c r="G434" s="183">
        <f t="shared" si="45"/>
        <v>0</v>
      </c>
    </row>
    <row r="435" spans="2:7" ht="12" hidden="1" customHeight="1" x14ac:dyDescent="0.25">
      <c r="B435" s="183" t="s">
        <v>595</v>
      </c>
      <c r="C435" s="183" t="s">
        <v>596</v>
      </c>
      <c r="D435" s="183">
        <f t="shared" si="45"/>
        <v>0</v>
      </c>
      <c r="E435" s="183">
        <f t="shared" si="45"/>
        <v>0</v>
      </c>
      <c r="F435" s="183">
        <f t="shared" si="45"/>
        <v>0</v>
      </c>
      <c r="G435" s="183">
        <f t="shared" si="45"/>
        <v>0</v>
      </c>
    </row>
    <row r="436" spans="2:7" ht="12" customHeight="1" x14ac:dyDescent="0.25">
      <c r="B436" s="183"/>
      <c r="C436" s="183"/>
      <c r="D436" s="182"/>
      <c r="E436" s="183"/>
      <c r="F436" s="183"/>
      <c r="G436" s="183"/>
    </row>
    <row r="437" spans="2:7" ht="12" hidden="1" customHeight="1" x14ac:dyDescent="0.25">
      <c r="B437" s="182" t="s">
        <v>597</v>
      </c>
      <c r="C437" s="182" t="s">
        <v>598</v>
      </c>
      <c r="D437" s="182">
        <f t="shared" ref="D437:G445" si="46">+D204/$D$226</f>
        <v>0</v>
      </c>
      <c r="E437" s="182">
        <f t="shared" si="46"/>
        <v>0</v>
      </c>
      <c r="F437" s="183">
        <f t="shared" si="46"/>
        <v>0</v>
      </c>
      <c r="G437" s="183">
        <f t="shared" si="46"/>
        <v>0</v>
      </c>
    </row>
    <row r="438" spans="2:7" ht="12" hidden="1" customHeight="1" x14ac:dyDescent="0.25">
      <c r="B438" s="183" t="s">
        <v>599</v>
      </c>
      <c r="C438" s="183" t="s">
        <v>600</v>
      </c>
      <c r="D438" s="183">
        <f t="shared" si="46"/>
        <v>0</v>
      </c>
      <c r="E438" s="183">
        <f t="shared" si="46"/>
        <v>0</v>
      </c>
      <c r="F438" s="183">
        <f t="shared" si="46"/>
        <v>0</v>
      </c>
      <c r="G438" s="183">
        <f t="shared" si="46"/>
        <v>0</v>
      </c>
    </row>
    <row r="439" spans="2:7" ht="12" hidden="1" customHeight="1" x14ac:dyDescent="0.25">
      <c r="B439" s="183"/>
      <c r="C439" s="183"/>
      <c r="D439" s="182" t="e">
        <f t="shared" si="46"/>
        <v>#VALUE!</v>
      </c>
      <c r="E439" s="183">
        <f t="shared" si="46"/>
        <v>0</v>
      </c>
      <c r="F439" s="183">
        <f t="shared" si="46"/>
        <v>0</v>
      </c>
      <c r="G439" s="183">
        <f t="shared" si="46"/>
        <v>0</v>
      </c>
    </row>
    <row r="440" spans="2:7" ht="12" hidden="1" customHeight="1" x14ac:dyDescent="0.25">
      <c r="B440" s="182" t="s">
        <v>601</v>
      </c>
      <c r="C440" s="182" t="s">
        <v>602</v>
      </c>
      <c r="D440" s="182">
        <f t="shared" si="46"/>
        <v>0</v>
      </c>
      <c r="E440" s="182">
        <f t="shared" si="46"/>
        <v>0</v>
      </c>
      <c r="F440" s="182">
        <f t="shared" si="46"/>
        <v>0</v>
      </c>
      <c r="G440" s="182">
        <f t="shared" si="46"/>
        <v>0</v>
      </c>
    </row>
    <row r="441" spans="2:7" ht="12" hidden="1" customHeight="1" x14ac:dyDescent="0.25">
      <c r="B441" s="183" t="s">
        <v>603</v>
      </c>
      <c r="C441" s="183" t="s">
        <v>604</v>
      </c>
      <c r="D441" s="183">
        <f t="shared" si="46"/>
        <v>0</v>
      </c>
      <c r="E441" s="183">
        <f t="shared" si="46"/>
        <v>0</v>
      </c>
      <c r="F441" s="183">
        <f t="shared" si="46"/>
        <v>0</v>
      </c>
      <c r="G441" s="183">
        <f t="shared" si="46"/>
        <v>0</v>
      </c>
    </row>
    <row r="442" spans="2:7" ht="12" hidden="1" customHeight="1" x14ac:dyDescent="0.25">
      <c r="B442" s="183"/>
      <c r="C442" s="183"/>
      <c r="D442" s="182" t="e">
        <f t="shared" si="46"/>
        <v>#VALUE!</v>
      </c>
      <c r="E442" s="183">
        <f t="shared" si="46"/>
        <v>0</v>
      </c>
      <c r="F442" s="183">
        <f t="shared" si="46"/>
        <v>0</v>
      </c>
      <c r="G442" s="183">
        <f t="shared" si="46"/>
        <v>0</v>
      </c>
    </row>
    <row r="443" spans="2:7" ht="12" hidden="1" customHeight="1" x14ac:dyDescent="0.25">
      <c r="B443" s="182" t="s">
        <v>605</v>
      </c>
      <c r="C443" s="182" t="s">
        <v>606</v>
      </c>
      <c r="D443" s="182">
        <f t="shared" si="46"/>
        <v>0</v>
      </c>
      <c r="E443" s="182">
        <f t="shared" si="46"/>
        <v>0</v>
      </c>
      <c r="F443" s="182">
        <f t="shared" si="46"/>
        <v>0</v>
      </c>
      <c r="G443" s="182">
        <f t="shared" si="46"/>
        <v>0</v>
      </c>
    </row>
    <row r="444" spans="2:7" ht="12" hidden="1" customHeight="1" x14ac:dyDescent="0.25">
      <c r="B444" s="183" t="s">
        <v>607</v>
      </c>
      <c r="C444" s="183" t="s">
        <v>608</v>
      </c>
      <c r="D444" s="183">
        <f t="shared" si="46"/>
        <v>0</v>
      </c>
      <c r="E444" s="183">
        <f t="shared" si="46"/>
        <v>0</v>
      </c>
      <c r="F444" s="183">
        <f t="shared" si="46"/>
        <v>0</v>
      </c>
      <c r="G444" s="183">
        <f t="shared" si="46"/>
        <v>0</v>
      </c>
    </row>
    <row r="445" spans="2:7" ht="12" hidden="1" customHeight="1" x14ac:dyDescent="0.25">
      <c r="B445" s="183" t="s">
        <v>609</v>
      </c>
      <c r="C445" s="183" t="s">
        <v>610</v>
      </c>
      <c r="D445" s="183">
        <f t="shared" si="46"/>
        <v>0</v>
      </c>
      <c r="E445" s="183">
        <f t="shared" si="46"/>
        <v>0</v>
      </c>
      <c r="F445" s="183">
        <f t="shared" si="46"/>
        <v>0</v>
      </c>
      <c r="G445" s="183">
        <f t="shared" si="46"/>
        <v>0</v>
      </c>
    </row>
    <row r="446" spans="2:7" ht="12" hidden="1" customHeight="1" x14ac:dyDescent="0.25">
      <c r="B446" s="183"/>
      <c r="C446" s="183"/>
      <c r="D446" s="182"/>
      <c r="E446" s="183"/>
      <c r="F446" s="183"/>
      <c r="G446" s="183"/>
    </row>
    <row r="447" spans="2:7" ht="12" hidden="1" customHeight="1" x14ac:dyDescent="0.25">
      <c r="B447" s="182" t="s">
        <v>611</v>
      </c>
      <c r="C447" s="182" t="s">
        <v>612</v>
      </c>
      <c r="D447" s="182">
        <f t="shared" ref="D447:G450" si="47">+D214/$D$226</f>
        <v>0</v>
      </c>
      <c r="E447" s="182">
        <f t="shared" si="47"/>
        <v>0</v>
      </c>
      <c r="F447" s="182">
        <f t="shared" si="47"/>
        <v>0</v>
      </c>
      <c r="G447" s="182">
        <f t="shared" si="47"/>
        <v>0</v>
      </c>
    </row>
    <row r="448" spans="2:7" ht="12" hidden="1" customHeight="1" x14ac:dyDescent="0.25">
      <c r="B448" s="183" t="s">
        <v>613</v>
      </c>
      <c r="C448" s="183" t="s">
        <v>614</v>
      </c>
      <c r="D448" s="183">
        <f t="shared" si="47"/>
        <v>0</v>
      </c>
      <c r="E448" s="183">
        <f t="shared" si="47"/>
        <v>0</v>
      </c>
      <c r="F448" s="183">
        <f t="shared" si="47"/>
        <v>0</v>
      </c>
      <c r="G448" s="183">
        <f t="shared" si="47"/>
        <v>0</v>
      </c>
    </row>
    <row r="449" spans="1:7" ht="12" hidden="1" customHeight="1" x14ac:dyDescent="0.25">
      <c r="B449" s="183" t="s">
        <v>615</v>
      </c>
      <c r="C449" s="183" t="s">
        <v>616</v>
      </c>
      <c r="D449" s="183">
        <f t="shared" si="47"/>
        <v>0</v>
      </c>
      <c r="E449" s="183">
        <f t="shared" si="47"/>
        <v>0</v>
      </c>
      <c r="F449" s="183">
        <f t="shared" si="47"/>
        <v>0</v>
      </c>
      <c r="G449" s="183">
        <f t="shared" si="47"/>
        <v>0</v>
      </c>
    </row>
    <row r="450" spans="1:7" ht="12" hidden="1" customHeight="1" x14ac:dyDescent="0.25">
      <c r="B450" s="182"/>
      <c r="C450" s="182"/>
      <c r="D450" s="182"/>
      <c r="E450" s="182">
        <f t="shared" si="47"/>
        <v>0</v>
      </c>
      <c r="F450" s="182">
        <f t="shared" si="47"/>
        <v>0</v>
      </c>
      <c r="G450" s="182">
        <f t="shared" si="47"/>
        <v>0</v>
      </c>
    </row>
    <row r="451" spans="1:7" ht="12" customHeight="1" x14ac:dyDescent="0.25">
      <c r="B451" s="182" t="s">
        <v>224</v>
      </c>
      <c r="C451" s="182" t="s">
        <v>200</v>
      </c>
      <c r="D451" s="182">
        <f t="shared" ref="D451:G456" si="48">+D218/$D$226</f>
        <v>464790.13339000003</v>
      </c>
      <c r="E451" s="182">
        <f t="shared" si="48"/>
        <v>428368.73424000002</v>
      </c>
      <c r="F451" s="182">
        <f t="shared" si="48"/>
        <v>26679.88855</v>
      </c>
      <c r="G451" s="182">
        <f t="shared" si="48"/>
        <v>9741.5105999999996</v>
      </c>
    </row>
    <row r="452" spans="1:7" x14ac:dyDescent="0.25">
      <c r="B452" s="183" t="s">
        <v>617</v>
      </c>
      <c r="C452" s="183" t="s">
        <v>618</v>
      </c>
      <c r="D452" s="183">
        <f t="shared" si="48"/>
        <v>464790.13339000003</v>
      </c>
      <c r="E452" s="183">
        <f t="shared" si="48"/>
        <v>428368.73424000002</v>
      </c>
      <c r="F452" s="183">
        <f t="shared" si="48"/>
        <v>26679.88855</v>
      </c>
      <c r="G452" s="183">
        <f t="shared" si="48"/>
        <v>9741.5105999999996</v>
      </c>
    </row>
    <row r="453" spans="1:7" x14ac:dyDescent="0.25">
      <c r="B453" s="183" t="s">
        <v>126</v>
      </c>
      <c r="C453" s="183" t="s">
        <v>627</v>
      </c>
      <c r="D453" s="183">
        <f t="shared" si="48"/>
        <v>436080.74623000005</v>
      </c>
      <c r="E453" s="183">
        <f t="shared" si="48"/>
        <v>400113.54548999999</v>
      </c>
      <c r="F453" s="183">
        <f t="shared" si="48"/>
        <v>26225.693139999999</v>
      </c>
      <c r="G453" s="183">
        <f t="shared" si="48"/>
        <v>9741.507599999999</v>
      </c>
    </row>
    <row r="454" spans="1:7" ht="13.2" x14ac:dyDescent="0.25">
      <c r="B454" s="183" t="s">
        <v>132</v>
      </c>
      <c r="C454" s="240" t="s">
        <v>620</v>
      </c>
      <c r="D454" s="183">
        <f t="shared" si="48"/>
        <v>28709.387159999998</v>
      </c>
      <c r="E454" s="183">
        <f t="shared" si="48"/>
        <v>28255.188750000001</v>
      </c>
      <c r="F454" s="183">
        <f t="shared" si="48"/>
        <v>454.19540999999998</v>
      </c>
      <c r="G454" s="183">
        <f t="shared" si="48"/>
        <v>3.0000000000000001E-3</v>
      </c>
    </row>
    <row r="455" spans="1:7" hidden="1" x14ac:dyDescent="0.25">
      <c r="B455" s="183"/>
      <c r="C455" s="183"/>
      <c r="D455" s="183">
        <f t="shared" si="48"/>
        <v>0</v>
      </c>
      <c r="E455" s="183">
        <f t="shared" si="48"/>
        <v>0</v>
      </c>
      <c r="F455" s="183">
        <f t="shared" si="48"/>
        <v>0</v>
      </c>
      <c r="G455" s="183">
        <f t="shared" si="48"/>
        <v>0</v>
      </c>
    </row>
    <row r="456" spans="1:7" ht="12.6" thickBot="1" x14ac:dyDescent="0.3">
      <c r="A456" s="241"/>
      <c r="B456" s="242" t="s">
        <v>621</v>
      </c>
      <c r="C456" s="242"/>
      <c r="D456" s="243">
        <f t="shared" si="48"/>
        <v>2817664.2820391227</v>
      </c>
      <c r="E456" s="243">
        <f t="shared" si="48"/>
        <v>2119068.256939122</v>
      </c>
      <c r="F456" s="243">
        <f t="shared" si="48"/>
        <v>248102.52507</v>
      </c>
      <c r="G456" s="243">
        <f t="shared" si="48"/>
        <v>450493.50003000005</v>
      </c>
    </row>
    <row r="457" spans="1:7" hidden="1" x14ac:dyDescent="0.25">
      <c r="D457" s="212">
        <f>+D452-'[1]Conso.Egre.Neto REBAJOS'!D450</f>
        <v>483172.48648000002</v>
      </c>
    </row>
    <row r="458" spans="1:7" hidden="1" x14ac:dyDescent="0.25"/>
    <row r="459" spans="1:7" hidden="1" x14ac:dyDescent="0.25"/>
    <row r="460" spans="1:7" hidden="1" x14ac:dyDescent="0.25">
      <c r="D460" s="212">
        <v>414128.91</v>
      </c>
    </row>
    <row r="461" spans="1:7" hidden="1" x14ac:dyDescent="0.25">
      <c r="D461" s="212">
        <v>414185</v>
      </c>
    </row>
    <row r="462" spans="1:7" hidden="1" x14ac:dyDescent="0.25">
      <c r="D462" s="212">
        <f>+D460-D461</f>
        <v>-56.090000000025611</v>
      </c>
    </row>
    <row r="463" spans="1:7" hidden="1" x14ac:dyDescent="0.25"/>
    <row r="464" spans="1:7" hidden="1" x14ac:dyDescent="0.25">
      <c r="D464" s="212">
        <v>-8801349.5199999996</v>
      </c>
    </row>
    <row r="465" spans="4:4" hidden="1" x14ac:dyDescent="0.25">
      <c r="D465" s="212">
        <v>2817664.28</v>
      </c>
    </row>
    <row r="466" spans="4:4" hidden="1" x14ac:dyDescent="0.25">
      <c r="D466" s="212">
        <f>SUM(D464:D465)</f>
        <v>-5983685.2400000002</v>
      </c>
    </row>
    <row r="467" spans="4:4" hidden="1" x14ac:dyDescent="0.25"/>
  </sheetData>
  <mergeCells count="26">
    <mergeCell ref="B456:C456"/>
    <mergeCell ref="B233:G233"/>
    <mergeCell ref="B234:G234"/>
    <mergeCell ref="B235:G235"/>
    <mergeCell ref="B238:B239"/>
    <mergeCell ref="C238:C239"/>
    <mergeCell ref="D238:D239"/>
    <mergeCell ref="E238:E239"/>
    <mergeCell ref="F238:F239"/>
    <mergeCell ref="G238:G239"/>
    <mergeCell ref="G6:G7"/>
    <mergeCell ref="B223:C223"/>
    <mergeCell ref="B229:G229"/>
    <mergeCell ref="B230:G230"/>
    <mergeCell ref="B231:G231"/>
    <mergeCell ref="B232:G232"/>
    <mergeCell ref="B1:G1"/>
    <mergeCell ref="B2:G2"/>
    <mergeCell ref="B3:G3"/>
    <mergeCell ref="B4:G4"/>
    <mergeCell ref="B5:G5"/>
    <mergeCell ref="B6:B7"/>
    <mergeCell ref="C6:C7"/>
    <mergeCell ref="D6:D7"/>
    <mergeCell ref="E6:E7"/>
    <mergeCell ref="F6:F7"/>
  </mergeCells>
  <printOptions horizontalCentered="1"/>
  <pageMargins left="0.51181102362204722" right="0.51181102362204722" top="0.51181102362204722" bottom="0.51181102362204722" header="0" footer="0"/>
  <pageSetup scale="80" orientation="portrait" r:id="rId1"/>
  <headerFooter alignWithMargins="0"/>
  <rowBreaks count="1" manualBreakCount="1">
    <brk id="334" min="1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0ED5B-4AF0-488B-BA48-4FFBE0EC0718}">
  <dimension ref="A1:L461"/>
  <sheetViews>
    <sheetView showGridLines="0" tabSelected="1" topLeftCell="B1" zoomScaleNormal="100" workbookViewId="0">
      <pane ySplit="7" topLeftCell="A232" activePane="bottomLeft" state="frozen"/>
      <selection activeCell="G936" sqref="G936"/>
      <selection pane="bottomLeft" activeCell="D450" sqref="D450"/>
    </sheetView>
  </sheetViews>
  <sheetFormatPr baseColWidth="10" defaultColWidth="11.44140625" defaultRowHeight="12" outlineLevelRow="1" x14ac:dyDescent="0.25"/>
  <cols>
    <col min="1" max="1" width="1.44140625" style="170" hidden="1" customWidth="1"/>
    <col min="2" max="2" width="6.5546875" style="170" bestFit="1" customWidth="1"/>
    <col min="3" max="3" width="38.44140625" style="170" customWidth="1"/>
    <col min="4" max="4" width="14.5546875" style="170" customWidth="1"/>
    <col min="5" max="5" width="13.88671875" style="170" customWidth="1"/>
    <col min="6" max="6" width="13" style="170" customWidth="1"/>
    <col min="7" max="7" width="13.6640625" style="170" bestFit="1" customWidth="1"/>
    <col min="8" max="8" width="11.88671875" style="170" bestFit="1" customWidth="1"/>
    <col min="9" max="16384" width="11.44140625" style="170"/>
  </cols>
  <sheetData>
    <row r="1" spans="2:7" hidden="1" x14ac:dyDescent="0.25">
      <c r="B1" s="171" t="s">
        <v>269</v>
      </c>
      <c r="C1" s="171"/>
      <c r="D1" s="171"/>
      <c r="E1" s="171"/>
      <c r="F1" s="171"/>
      <c r="G1" s="171"/>
    </row>
    <row r="2" spans="2:7" hidden="1" x14ac:dyDescent="0.25">
      <c r="B2" s="171" t="s">
        <v>134</v>
      </c>
      <c r="C2" s="171"/>
      <c r="D2" s="171"/>
      <c r="E2" s="171"/>
      <c r="F2" s="171"/>
      <c r="G2" s="171"/>
    </row>
    <row r="3" spans="2:7" hidden="1" x14ac:dyDescent="0.25">
      <c r="B3" s="171" t="s">
        <v>631</v>
      </c>
      <c r="C3" s="171"/>
      <c r="D3" s="171"/>
      <c r="E3" s="171"/>
      <c r="F3" s="171"/>
      <c r="G3" s="171"/>
    </row>
    <row r="4" spans="2:7" hidden="1" x14ac:dyDescent="0.25">
      <c r="B4" s="171" t="s">
        <v>271</v>
      </c>
      <c r="C4" s="171"/>
      <c r="D4" s="171"/>
      <c r="E4" s="171"/>
      <c r="F4" s="171"/>
      <c r="G4" s="171"/>
    </row>
    <row r="5" spans="2:7" hidden="1" x14ac:dyDescent="0.25">
      <c r="B5" s="171" t="s">
        <v>272</v>
      </c>
      <c r="C5" s="171"/>
      <c r="D5" s="171"/>
      <c r="E5" s="171"/>
      <c r="F5" s="171"/>
      <c r="G5" s="171"/>
    </row>
    <row r="6" spans="2:7" ht="16.5" hidden="1" customHeight="1" x14ac:dyDescent="0.25">
      <c r="B6" s="172" t="s">
        <v>273</v>
      </c>
      <c r="C6" s="173" t="s">
        <v>274</v>
      </c>
      <c r="D6" s="172" t="s">
        <v>275</v>
      </c>
      <c r="E6" s="172" t="s">
        <v>276</v>
      </c>
      <c r="F6" s="172" t="s">
        <v>277</v>
      </c>
      <c r="G6" s="172" t="s">
        <v>278</v>
      </c>
    </row>
    <row r="7" spans="2:7" ht="42" hidden="1" customHeight="1" x14ac:dyDescent="0.25">
      <c r="B7" s="174"/>
      <c r="C7" s="175"/>
      <c r="D7" s="176"/>
      <c r="E7" s="176"/>
      <c r="F7" s="176"/>
      <c r="G7" s="176"/>
    </row>
    <row r="8" spans="2:7" ht="14.25" hidden="1" customHeight="1" x14ac:dyDescent="0.25">
      <c r="B8" s="177"/>
      <c r="C8" s="178"/>
      <c r="D8" s="177"/>
      <c r="E8" s="177"/>
      <c r="F8" s="177"/>
      <c r="G8" s="177"/>
    </row>
    <row r="9" spans="2:7" hidden="1" x14ac:dyDescent="0.25">
      <c r="B9" s="180" t="s">
        <v>243</v>
      </c>
      <c r="C9" s="180" t="s">
        <v>158</v>
      </c>
      <c r="D9" s="180">
        <f>SUM(E9:G9)</f>
        <v>0</v>
      </c>
      <c r="E9" s="180">
        <f>+E10+E15+E21+E28+E32+E39</f>
        <v>0</v>
      </c>
      <c r="F9" s="180">
        <f>+F10+F15+F21+F28+F32+F39</f>
        <v>0</v>
      </c>
      <c r="G9" s="180">
        <f>+G10+G15+G21+G28+G32+G39</f>
        <v>0</v>
      </c>
    </row>
    <row r="10" spans="2:7" hidden="1" x14ac:dyDescent="0.25">
      <c r="B10" s="180" t="s">
        <v>279</v>
      </c>
      <c r="C10" s="180" t="s">
        <v>280</v>
      </c>
      <c r="D10" s="180">
        <f>SUM(E10:G10)</f>
        <v>0</v>
      </c>
      <c r="E10" s="180">
        <f>SUM(E11:E12)</f>
        <v>0</v>
      </c>
      <c r="F10" s="180">
        <f>SUM(F11:F12)</f>
        <v>0</v>
      </c>
      <c r="G10" s="180">
        <f>SUM(G11:G12)</f>
        <v>0</v>
      </c>
    </row>
    <row r="11" spans="2:7" hidden="1" x14ac:dyDescent="0.25">
      <c r="B11" s="181" t="s">
        <v>281</v>
      </c>
      <c r="C11" s="181" t="s">
        <v>282</v>
      </c>
      <c r="D11" s="180">
        <f>SUM(E11:G11)</f>
        <v>0</v>
      </c>
      <c r="E11" s="181"/>
      <c r="F11" s="181"/>
      <c r="G11" s="181"/>
    </row>
    <row r="12" spans="2:7" hidden="1" x14ac:dyDescent="0.25">
      <c r="B12" s="181" t="s">
        <v>283</v>
      </c>
      <c r="C12" s="181" t="s">
        <v>284</v>
      </c>
      <c r="D12" s="180">
        <f>SUM(E12:G12)</f>
        <v>0</v>
      </c>
      <c r="E12" s="181"/>
      <c r="F12" s="181"/>
      <c r="G12" s="181"/>
    </row>
    <row r="13" spans="2:7" hidden="1" outlineLevel="1" x14ac:dyDescent="0.25">
      <c r="B13" s="181" t="s">
        <v>285</v>
      </c>
      <c r="C13" s="181" t="s">
        <v>286</v>
      </c>
      <c r="D13" s="180">
        <f>SUM(E13:G13)</f>
        <v>0</v>
      </c>
      <c r="E13" s="181"/>
      <c r="F13" s="181"/>
      <c r="G13" s="181"/>
    </row>
    <row r="14" spans="2:7" ht="10.5" hidden="1" customHeight="1" collapsed="1" x14ac:dyDescent="0.25">
      <c r="B14" s="181"/>
      <c r="C14" s="181"/>
      <c r="D14" s="180" t="s">
        <v>218</v>
      </c>
      <c r="E14" s="181"/>
      <c r="F14" s="181"/>
      <c r="G14" s="181"/>
    </row>
    <row r="15" spans="2:7" hidden="1" x14ac:dyDescent="0.25">
      <c r="B15" s="180" t="s">
        <v>287</v>
      </c>
      <c r="C15" s="180" t="s">
        <v>288</v>
      </c>
      <c r="D15" s="180">
        <f t="shared" ref="D15:D30" si="0">SUM(E15:G15)</f>
        <v>0</v>
      </c>
      <c r="E15" s="180">
        <f>SUM(E16:E19)</f>
        <v>0</v>
      </c>
      <c r="F15" s="180">
        <f>SUM(F16:F19)</f>
        <v>0</v>
      </c>
      <c r="G15" s="180">
        <f>SUM(G16:G19)</f>
        <v>0</v>
      </c>
    </row>
    <row r="16" spans="2:7" hidden="1" outlineLevel="1" x14ac:dyDescent="0.25">
      <c r="B16" s="181" t="s">
        <v>289</v>
      </c>
      <c r="C16" s="181" t="s">
        <v>290</v>
      </c>
      <c r="D16" s="180">
        <f t="shared" si="0"/>
        <v>0</v>
      </c>
      <c r="E16" s="181"/>
      <c r="F16" s="181"/>
      <c r="G16" s="181"/>
    </row>
    <row r="17" spans="2:7" hidden="1" collapsed="1" x14ac:dyDescent="0.25">
      <c r="B17" s="181" t="s">
        <v>291</v>
      </c>
      <c r="C17" s="181" t="s">
        <v>292</v>
      </c>
      <c r="D17" s="180">
        <f t="shared" si="0"/>
        <v>0</v>
      </c>
      <c r="E17" s="181"/>
      <c r="F17" s="181"/>
      <c r="G17" s="181"/>
    </row>
    <row r="18" spans="2:7" hidden="1" x14ac:dyDescent="0.25">
      <c r="B18" s="181" t="s">
        <v>293</v>
      </c>
      <c r="C18" s="181" t="s">
        <v>294</v>
      </c>
      <c r="D18" s="180">
        <f t="shared" si="0"/>
        <v>0</v>
      </c>
      <c r="E18" s="181"/>
      <c r="F18" s="181"/>
      <c r="G18" s="181"/>
    </row>
    <row r="19" spans="2:7" hidden="1" outlineLevel="1" x14ac:dyDescent="0.25">
      <c r="B19" s="181" t="s">
        <v>295</v>
      </c>
      <c r="C19" s="181" t="s">
        <v>296</v>
      </c>
      <c r="D19" s="180">
        <f t="shared" si="0"/>
        <v>0</v>
      </c>
      <c r="E19" s="181"/>
      <c r="F19" s="181"/>
      <c r="G19" s="181"/>
    </row>
    <row r="20" spans="2:7" ht="10.5" hidden="1" customHeight="1" collapsed="1" x14ac:dyDescent="0.25">
      <c r="B20" s="181"/>
      <c r="C20" s="181"/>
      <c r="D20" s="180" t="s">
        <v>218</v>
      </c>
      <c r="E20" s="181"/>
      <c r="F20" s="181"/>
      <c r="G20" s="181"/>
    </row>
    <row r="21" spans="2:7" hidden="1" x14ac:dyDescent="0.25">
      <c r="B21" s="180" t="s">
        <v>297</v>
      </c>
      <c r="C21" s="180" t="s">
        <v>298</v>
      </c>
      <c r="D21" s="180">
        <f t="shared" si="0"/>
        <v>0</v>
      </c>
      <c r="E21" s="180">
        <f>SUM(E22:E26)</f>
        <v>0</v>
      </c>
      <c r="F21" s="180">
        <f>SUM(F22:F26)</f>
        <v>0</v>
      </c>
      <c r="G21" s="180">
        <f>SUM(G22:G26)</f>
        <v>0</v>
      </c>
    </row>
    <row r="22" spans="2:7" hidden="1" x14ac:dyDescent="0.25">
      <c r="B22" s="181" t="s">
        <v>299</v>
      </c>
      <c r="C22" s="181" t="s">
        <v>300</v>
      </c>
      <c r="D22" s="180">
        <f t="shared" si="0"/>
        <v>0</v>
      </c>
      <c r="E22" s="181"/>
      <c r="F22" s="181"/>
      <c r="G22" s="181"/>
    </row>
    <row r="23" spans="2:7" hidden="1" x14ac:dyDescent="0.25">
      <c r="B23" s="181" t="s">
        <v>301</v>
      </c>
      <c r="C23" s="181" t="s">
        <v>302</v>
      </c>
      <c r="D23" s="180">
        <f t="shared" si="0"/>
        <v>0</v>
      </c>
      <c r="E23" s="181"/>
      <c r="F23" s="181"/>
      <c r="G23" s="181"/>
    </row>
    <row r="24" spans="2:7" hidden="1" x14ac:dyDescent="0.25">
      <c r="B24" s="181" t="s">
        <v>303</v>
      </c>
      <c r="C24" s="181" t="s">
        <v>304</v>
      </c>
      <c r="D24" s="180">
        <f t="shared" si="0"/>
        <v>0</v>
      </c>
      <c r="E24" s="181"/>
      <c r="F24" s="181"/>
      <c r="G24" s="181"/>
    </row>
    <row r="25" spans="2:7" hidden="1" x14ac:dyDescent="0.25">
      <c r="B25" s="181" t="s">
        <v>305</v>
      </c>
      <c r="C25" s="181" t="s">
        <v>306</v>
      </c>
      <c r="D25" s="180">
        <f t="shared" si="0"/>
        <v>0</v>
      </c>
      <c r="E25" s="181"/>
      <c r="F25" s="181"/>
      <c r="G25" s="181"/>
    </row>
    <row r="26" spans="2:7" hidden="1" x14ac:dyDescent="0.25">
      <c r="B26" s="181" t="s">
        <v>307</v>
      </c>
      <c r="C26" s="181" t="s">
        <v>308</v>
      </c>
      <c r="D26" s="180">
        <f t="shared" si="0"/>
        <v>0</v>
      </c>
      <c r="E26" s="181"/>
      <c r="F26" s="181"/>
      <c r="G26" s="181"/>
    </row>
    <row r="27" spans="2:7" ht="10.5" hidden="1" customHeight="1" x14ac:dyDescent="0.25">
      <c r="B27" s="181"/>
      <c r="C27" s="181"/>
      <c r="D27" s="180" t="s">
        <v>218</v>
      </c>
      <c r="E27" s="181"/>
      <c r="F27" s="181"/>
      <c r="G27" s="181"/>
    </row>
    <row r="28" spans="2:7" hidden="1" x14ac:dyDescent="0.25">
      <c r="B28" s="180" t="s">
        <v>309</v>
      </c>
      <c r="C28" s="180" t="s">
        <v>310</v>
      </c>
      <c r="D28" s="180">
        <f t="shared" si="0"/>
        <v>0</v>
      </c>
      <c r="E28" s="180">
        <f>SUM(E29:E30)</f>
        <v>0</v>
      </c>
      <c r="F28" s="180">
        <f>SUM(F29:F30)</f>
        <v>0</v>
      </c>
      <c r="G28" s="180">
        <f>SUM(G29:G30)</f>
        <v>0</v>
      </c>
    </row>
    <row r="29" spans="2:7" hidden="1" x14ac:dyDescent="0.25">
      <c r="B29" s="181" t="s">
        <v>311</v>
      </c>
      <c r="C29" s="181" t="s">
        <v>312</v>
      </c>
      <c r="D29" s="180">
        <f t="shared" si="0"/>
        <v>0</v>
      </c>
      <c r="E29" s="181"/>
      <c r="F29" s="181"/>
      <c r="G29" s="181"/>
    </row>
    <row r="30" spans="2:7" hidden="1" x14ac:dyDescent="0.25">
      <c r="B30" s="181" t="s">
        <v>313</v>
      </c>
      <c r="C30" s="181" t="s">
        <v>314</v>
      </c>
      <c r="D30" s="180">
        <f t="shared" si="0"/>
        <v>0</v>
      </c>
      <c r="E30" s="181"/>
      <c r="F30" s="181"/>
      <c r="G30" s="181"/>
    </row>
    <row r="31" spans="2:7" ht="10.5" hidden="1" customHeight="1" x14ac:dyDescent="0.25">
      <c r="B31" s="181"/>
      <c r="C31" s="181"/>
      <c r="D31" s="180" t="s">
        <v>218</v>
      </c>
      <c r="E31" s="181"/>
      <c r="F31" s="181"/>
      <c r="G31" s="181"/>
    </row>
    <row r="32" spans="2:7" hidden="1" x14ac:dyDescent="0.25">
      <c r="B32" s="180" t="s">
        <v>315</v>
      </c>
      <c r="C32" s="180" t="s">
        <v>316</v>
      </c>
      <c r="D32" s="180">
        <f t="shared" ref="D32:D37" si="1">+E32+F32+G32</f>
        <v>0</v>
      </c>
      <c r="E32" s="180">
        <f>SUM(E33:E37)</f>
        <v>0</v>
      </c>
      <c r="F32" s="180">
        <f>SUM(F33:F37)</f>
        <v>0</v>
      </c>
      <c r="G32" s="180">
        <f>SUM(G33:G37)</f>
        <v>0</v>
      </c>
    </row>
    <row r="33" spans="2:10" hidden="1" x14ac:dyDescent="0.25">
      <c r="B33" s="181" t="s">
        <v>317</v>
      </c>
      <c r="C33" s="181" t="s">
        <v>318</v>
      </c>
      <c r="D33" s="181">
        <f t="shared" si="1"/>
        <v>0</v>
      </c>
      <c r="E33" s="181"/>
      <c r="F33" s="181"/>
      <c r="G33" s="181"/>
    </row>
    <row r="34" spans="2:10" hidden="1" x14ac:dyDescent="0.25">
      <c r="B34" s="181" t="s">
        <v>319</v>
      </c>
      <c r="C34" s="181" t="s">
        <v>320</v>
      </c>
      <c r="D34" s="181">
        <f t="shared" si="1"/>
        <v>0</v>
      </c>
      <c r="E34" s="181"/>
      <c r="F34" s="181"/>
      <c r="G34" s="181"/>
    </row>
    <row r="35" spans="2:10" hidden="1" x14ac:dyDescent="0.25">
      <c r="B35" s="181" t="s">
        <v>321</v>
      </c>
      <c r="C35" s="181" t="s">
        <v>322</v>
      </c>
      <c r="D35" s="181">
        <f t="shared" si="1"/>
        <v>0</v>
      </c>
      <c r="E35" s="181"/>
      <c r="F35" s="181"/>
      <c r="G35" s="181"/>
    </row>
    <row r="36" spans="2:10" hidden="1" x14ac:dyDescent="0.25">
      <c r="B36" s="181" t="s">
        <v>323</v>
      </c>
      <c r="C36" s="181" t="s">
        <v>324</v>
      </c>
      <c r="D36" s="181">
        <f t="shared" si="1"/>
        <v>0</v>
      </c>
      <c r="E36" s="181"/>
      <c r="F36" s="181"/>
      <c r="G36" s="181"/>
    </row>
    <row r="37" spans="2:10" hidden="1" x14ac:dyDescent="0.25">
      <c r="B37" s="181" t="s">
        <v>325</v>
      </c>
      <c r="C37" s="181" t="s">
        <v>326</v>
      </c>
      <c r="D37" s="181">
        <f t="shared" si="1"/>
        <v>0</v>
      </c>
      <c r="E37" s="181"/>
      <c r="F37" s="181"/>
      <c r="G37" s="181"/>
    </row>
    <row r="38" spans="2:10" ht="10.5" hidden="1" customHeight="1" x14ac:dyDescent="0.25">
      <c r="B38" s="181"/>
      <c r="C38" s="180"/>
      <c r="D38" s="180" t="s">
        <v>218</v>
      </c>
      <c r="E38" s="181"/>
      <c r="F38" s="181"/>
      <c r="G38" s="181"/>
    </row>
    <row r="39" spans="2:10" hidden="1" outlineLevel="1" x14ac:dyDescent="0.25">
      <c r="B39" s="180" t="s">
        <v>327</v>
      </c>
      <c r="C39" s="180" t="s">
        <v>328</v>
      </c>
      <c r="D39" s="180">
        <f>+E39+F39+G39</f>
        <v>0</v>
      </c>
      <c r="E39" s="180">
        <f>+E40</f>
        <v>0</v>
      </c>
      <c r="F39" s="180">
        <f>+F40</f>
        <v>0</v>
      </c>
      <c r="G39" s="180">
        <f>+G40</f>
        <v>0</v>
      </c>
    </row>
    <row r="40" spans="2:10" hidden="1" outlineLevel="1" x14ac:dyDescent="0.25">
      <c r="B40" s="181" t="s">
        <v>329</v>
      </c>
      <c r="C40" s="181" t="s">
        <v>330</v>
      </c>
      <c r="D40" s="181">
        <f>+E40+F40+G40</f>
        <v>0</v>
      </c>
      <c r="E40" s="181"/>
      <c r="F40" s="181"/>
      <c r="G40" s="181"/>
    </row>
    <row r="41" spans="2:10" ht="10.5" hidden="1" customHeight="1" outlineLevel="1" x14ac:dyDescent="0.25">
      <c r="B41" s="181"/>
      <c r="C41" s="181"/>
      <c r="D41" s="180" t="s">
        <v>218</v>
      </c>
      <c r="E41" s="181"/>
      <c r="F41" s="181"/>
      <c r="G41" s="181"/>
    </row>
    <row r="42" spans="2:10" hidden="1" collapsed="1" x14ac:dyDescent="0.25">
      <c r="B42" s="180" t="s">
        <v>245</v>
      </c>
      <c r="C42" s="180" t="s">
        <v>146</v>
      </c>
      <c r="D42" s="180">
        <f t="shared" ref="D42:D48" si="2">+E42+F42+G42</f>
        <v>0</v>
      </c>
      <c r="E42" s="180">
        <f>+E43+E50+E57+E66+E75+E81+E84+E89+E100</f>
        <v>0</v>
      </c>
      <c r="F42" s="180">
        <f>+F43+F50+F57+F66+F75+F81+F84+F89+F100</f>
        <v>0</v>
      </c>
      <c r="G42" s="180">
        <f>+G43+G50+G57+G66+G75+G81+G84+G89+G100</f>
        <v>0</v>
      </c>
    </row>
    <row r="43" spans="2:10" hidden="1" x14ac:dyDescent="0.25">
      <c r="B43" s="180" t="s">
        <v>331</v>
      </c>
      <c r="C43" s="180" t="s">
        <v>332</v>
      </c>
      <c r="D43" s="180">
        <f t="shared" si="2"/>
        <v>0</v>
      </c>
      <c r="E43" s="180">
        <f>SUM(E44:E48)</f>
        <v>0</v>
      </c>
      <c r="F43" s="180">
        <f>SUM(F44:F48)</f>
        <v>0</v>
      </c>
      <c r="G43" s="180">
        <f>SUM(G44:G48)</f>
        <v>0</v>
      </c>
    </row>
    <row r="44" spans="2:10" hidden="1" x14ac:dyDescent="0.25">
      <c r="B44" s="181" t="s">
        <v>333</v>
      </c>
      <c r="C44" s="181" t="s">
        <v>334</v>
      </c>
      <c r="D44" s="181">
        <f t="shared" si="2"/>
        <v>0</v>
      </c>
      <c r="E44" s="181"/>
      <c r="F44" s="181"/>
      <c r="G44" s="181"/>
    </row>
    <row r="45" spans="2:10" hidden="1" x14ac:dyDescent="0.25">
      <c r="B45" s="181" t="s">
        <v>335</v>
      </c>
      <c r="C45" s="181" t="s">
        <v>336</v>
      </c>
      <c r="D45" s="181">
        <f t="shared" si="2"/>
        <v>0</v>
      </c>
      <c r="E45" s="181"/>
      <c r="F45" s="181"/>
      <c r="G45" s="181"/>
    </row>
    <row r="46" spans="2:10" hidden="1" outlineLevel="1" x14ac:dyDescent="0.25">
      <c r="B46" s="181" t="s">
        <v>337</v>
      </c>
      <c r="C46" s="181" t="s">
        <v>338</v>
      </c>
      <c r="D46" s="181">
        <f t="shared" si="2"/>
        <v>0</v>
      </c>
      <c r="E46" s="181"/>
      <c r="F46" s="181"/>
      <c r="G46" s="181"/>
    </row>
    <row r="47" spans="2:10" ht="12.75" hidden="1" customHeight="1" outlineLevel="1" x14ac:dyDescent="0.25">
      <c r="B47" s="181" t="s">
        <v>339</v>
      </c>
      <c r="C47" s="181" t="s">
        <v>340</v>
      </c>
      <c r="D47" s="181">
        <f t="shared" si="2"/>
        <v>0</v>
      </c>
      <c r="E47" s="181"/>
      <c r="F47" s="181"/>
      <c r="G47" s="181"/>
    </row>
    <row r="48" spans="2:10" hidden="1" collapsed="1" x14ac:dyDescent="0.25">
      <c r="B48" s="181" t="s">
        <v>341</v>
      </c>
      <c r="C48" s="181" t="s">
        <v>342</v>
      </c>
      <c r="D48" s="181">
        <f t="shared" si="2"/>
        <v>0</v>
      </c>
      <c r="E48" s="181"/>
      <c r="F48" s="181"/>
      <c r="G48" s="181"/>
      <c r="I48" s="170" t="s">
        <v>218</v>
      </c>
      <c r="J48" s="170" t="s">
        <v>218</v>
      </c>
    </row>
    <row r="49" spans="2:7" ht="10.5" hidden="1" customHeight="1" x14ac:dyDescent="0.25">
      <c r="B49" s="181"/>
      <c r="C49" s="181"/>
      <c r="D49" s="180" t="s">
        <v>218</v>
      </c>
      <c r="E49" s="181"/>
      <c r="F49" s="181"/>
      <c r="G49" s="181"/>
    </row>
    <row r="50" spans="2:7" hidden="1" x14ac:dyDescent="0.25">
      <c r="B50" s="180" t="s">
        <v>343</v>
      </c>
      <c r="C50" s="180" t="s">
        <v>344</v>
      </c>
      <c r="D50" s="180">
        <f t="shared" ref="D50:D55" si="3">+E50+F50+G50</f>
        <v>0</v>
      </c>
      <c r="E50" s="180">
        <f>SUM(E51:E55)</f>
        <v>0</v>
      </c>
      <c r="F50" s="180">
        <f>SUM(F51:F55)</f>
        <v>0</v>
      </c>
      <c r="G50" s="180">
        <f>SUM(G51:G55)</f>
        <v>0</v>
      </c>
    </row>
    <row r="51" spans="2:7" hidden="1" x14ac:dyDescent="0.25">
      <c r="B51" s="181" t="s">
        <v>345</v>
      </c>
      <c r="C51" s="181" t="s">
        <v>346</v>
      </c>
      <c r="D51" s="181">
        <f t="shared" si="3"/>
        <v>0</v>
      </c>
      <c r="E51" s="181"/>
      <c r="F51" s="181"/>
      <c r="G51" s="181"/>
    </row>
    <row r="52" spans="2:7" hidden="1" x14ac:dyDescent="0.25">
      <c r="B52" s="181" t="s">
        <v>347</v>
      </c>
      <c r="C52" s="181" t="s">
        <v>348</v>
      </c>
      <c r="D52" s="181">
        <f t="shared" si="3"/>
        <v>0</v>
      </c>
      <c r="E52" s="181"/>
      <c r="F52" s="181"/>
      <c r="G52" s="181"/>
    </row>
    <row r="53" spans="2:7" hidden="1" x14ac:dyDescent="0.25">
      <c r="B53" s="181" t="s">
        <v>349</v>
      </c>
      <c r="C53" s="181" t="s">
        <v>350</v>
      </c>
      <c r="D53" s="181">
        <f t="shared" si="3"/>
        <v>0</v>
      </c>
      <c r="E53" s="181"/>
      <c r="F53" s="181"/>
      <c r="G53" s="181"/>
    </row>
    <row r="54" spans="2:7" hidden="1" x14ac:dyDescent="0.25">
      <c r="B54" s="181" t="s">
        <v>351</v>
      </c>
      <c r="C54" s="181" t="s">
        <v>352</v>
      </c>
      <c r="D54" s="181">
        <f t="shared" si="3"/>
        <v>0</v>
      </c>
      <c r="E54" s="181"/>
      <c r="F54" s="181"/>
      <c r="G54" s="181"/>
    </row>
    <row r="55" spans="2:7" hidden="1" x14ac:dyDescent="0.25">
      <c r="B55" s="181" t="s">
        <v>353</v>
      </c>
      <c r="C55" s="181" t="s">
        <v>354</v>
      </c>
      <c r="D55" s="181">
        <f t="shared" si="3"/>
        <v>0</v>
      </c>
      <c r="E55" s="181"/>
      <c r="F55" s="181"/>
      <c r="G55" s="181"/>
    </row>
    <row r="56" spans="2:7" hidden="1" x14ac:dyDescent="0.25">
      <c r="B56" s="181"/>
      <c r="C56" s="181"/>
      <c r="D56" s="180" t="s">
        <v>218</v>
      </c>
      <c r="E56" s="181"/>
      <c r="F56" s="181"/>
      <c r="G56" s="181"/>
    </row>
    <row r="57" spans="2:7" hidden="1" x14ac:dyDescent="0.25">
      <c r="B57" s="180" t="s">
        <v>355</v>
      </c>
      <c r="C57" s="180" t="s">
        <v>356</v>
      </c>
      <c r="D57" s="180">
        <f t="shared" ref="D57:D64" si="4">+E57+F57+G57</f>
        <v>0</v>
      </c>
      <c r="E57" s="180">
        <f>SUM(E58:E64)</f>
        <v>0</v>
      </c>
      <c r="F57" s="180">
        <f>SUM(F58:F64)</f>
        <v>0</v>
      </c>
      <c r="G57" s="180">
        <f>SUM(G58:G64)</f>
        <v>0</v>
      </c>
    </row>
    <row r="58" spans="2:7" hidden="1" x14ac:dyDescent="0.25">
      <c r="B58" s="181" t="s">
        <v>357</v>
      </c>
      <c r="C58" s="181" t="s">
        <v>358</v>
      </c>
      <c r="D58" s="181">
        <f t="shared" si="4"/>
        <v>0</v>
      </c>
      <c r="E58" s="181"/>
      <c r="F58" s="181"/>
      <c r="G58" s="181"/>
    </row>
    <row r="59" spans="2:7" hidden="1" x14ac:dyDescent="0.25">
      <c r="B59" s="181"/>
      <c r="C59" s="181"/>
      <c r="D59" s="181"/>
      <c r="E59" s="181"/>
      <c r="F59" s="181"/>
      <c r="G59" s="181"/>
    </row>
    <row r="60" spans="2:7" hidden="1" x14ac:dyDescent="0.25">
      <c r="B60" s="181" t="s">
        <v>361</v>
      </c>
      <c r="C60" s="181" t="s">
        <v>362</v>
      </c>
      <c r="D60" s="181">
        <f t="shared" si="4"/>
        <v>0</v>
      </c>
      <c r="E60" s="181"/>
      <c r="F60" s="181"/>
      <c r="G60" s="181"/>
    </row>
    <row r="61" spans="2:7" hidden="1" x14ac:dyDescent="0.25">
      <c r="B61" s="181" t="s">
        <v>363</v>
      </c>
      <c r="C61" s="181" t="s">
        <v>364</v>
      </c>
      <c r="D61" s="181">
        <f t="shared" si="4"/>
        <v>0</v>
      </c>
      <c r="E61" s="181"/>
      <c r="F61" s="181"/>
      <c r="G61" s="181"/>
    </row>
    <row r="62" spans="2:7" hidden="1" outlineLevel="1" x14ac:dyDescent="0.25">
      <c r="B62" s="181" t="s">
        <v>365</v>
      </c>
      <c r="C62" s="181" t="s">
        <v>366</v>
      </c>
      <c r="D62" s="181">
        <f t="shared" si="4"/>
        <v>0</v>
      </c>
      <c r="E62" s="181"/>
      <c r="F62" s="181"/>
      <c r="G62" s="181"/>
    </row>
    <row r="63" spans="2:7" hidden="1" collapsed="1" x14ac:dyDescent="0.25">
      <c r="B63" s="181" t="s">
        <v>367</v>
      </c>
      <c r="C63" s="181" t="s">
        <v>368</v>
      </c>
      <c r="D63" s="181">
        <f t="shared" si="4"/>
        <v>0</v>
      </c>
      <c r="E63" s="181">
        <v>0</v>
      </c>
      <c r="F63" s="181">
        <v>0</v>
      </c>
      <c r="G63" s="181"/>
    </row>
    <row r="64" spans="2:7" ht="12.75" hidden="1" customHeight="1" x14ac:dyDescent="0.25">
      <c r="B64" s="181" t="s">
        <v>369</v>
      </c>
      <c r="C64" s="181" t="s">
        <v>370</v>
      </c>
      <c r="D64" s="181">
        <f t="shared" si="4"/>
        <v>0</v>
      </c>
      <c r="E64" s="181"/>
      <c r="F64" s="181"/>
      <c r="G64" s="181"/>
    </row>
    <row r="65" spans="2:7" hidden="1" x14ac:dyDescent="0.25">
      <c r="B65" s="181"/>
      <c r="C65" s="181"/>
      <c r="D65" s="181" t="s">
        <v>218</v>
      </c>
      <c r="E65" s="181"/>
      <c r="F65" s="181"/>
      <c r="G65" s="181"/>
    </row>
    <row r="66" spans="2:7" hidden="1" x14ac:dyDescent="0.25">
      <c r="B66" s="180" t="s">
        <v>371</v>
      </c>
      <c r="C66" s="180" t="s">
        <v>372</v>
      </c>
      <c r="D66" s="180">
        <f t="shared" ref="D66:D73" si="5">+E66+F66+G66</f>
        <v>0</v>
      </c>
      <c r="E66" s="180">
        <f>SUM(E67:E73)</f>
        <v>0</v>
      </c>
      <c r="F66" s="180">
        <f>SUM(F67:F73)</f>
        <v>0</v>
      </c>
      <c r="G66" s="180">
        <f>SUM(G67:G73)</f>
        <v>0</v>
      </c>
    </row>
    <row r="67" spans="2:7" hidden="1" x14ac:dyDescent="0.25">
      <c r="B67" s="181" t="s">
        <v>373</v>
      </c>
      <c r="C67" s="181" t="s">
        <v>374</v>
      </c>
      <c r="D67" s="181">
        <f t="shared" si="5"/>
        <v>0</v>
      </c>
      <c r="E67" s="181"/>
      <c r="F67" s="181">
        <v>0</v>
      </c>
      <c r="G67" s="181">
        <v>0</v>
      </c>
    </row>
    <row r="68" spans="2:7" hidden="1" x14ac:dyDescent="0.25">
      <c r="B68" s="181" t="s">
        <v>375</v>
      </c>
      <c r="C68" s="181" t="s">
        <v>376</v>
      </c>
      <c r="D68" s="181">
        <f t="shared" si="5"/>
        <v>0</v>
      </c>
      <c r="E68" s="181"/>
      <c r="F68" s="181"/>
      <c r="G68" s="181"/>
    </row>
    <row r="69" spans="2:7" hidden="1" x14ac:dyDescent="0.25">
      <c r="B69" s="181" t="s">
        <v>377</v>
      </c>
      <c r="C69" s="181" t="s">
        <v>378</v>
      </c>
      <c r="D69" s="181">
        <f t="shared" si="5"/>
        <v>0</v>
      </c>
      <c r="E69" s="181"/>
      <c r="F69" s="181"/>
      <c r="G69" s="181"/>
    </row>
    <row r="70" spans="2:7" hidden="1" x14ac:dyDescent="0.25">
      <c r="B70" s="181" t="s">
        <v>379</v>
      </c>
      <c r="C70" s="181" t="s">
        <v>380</v>
      </c>
      <c r="D70" s="181">
        <f t="shared" si="5"/>
        <v>0</v>
      </c>
      <c r="E70" s="181"/>
      <c r="F70" s="181"/>
      <c r="G70" s="181"/>
    </row>
    <row r="71" spans="2:7" hidden="1" x14ac:dyDescent="0.25">
      <c r="B71" s="181" t="s">
        <v>381</v>
      </c>
      <c r="C71" s="181" t="s">
        <v>382</v>
      </c>
      <c r="D71" s="181">
        <f t="shared" si="5"/>
        <v>0</v>
      </c>
      <c r="E71" s="181"/>
      <c r="F71" s="181"/>
      <c r="G71" s="181"/>
    </row>
    <row r="72" spans="2:7" hidden="1" x14ac:dyDescent="0.25">
      <c r="B72" s="181" t="s">
        <v>383</v>
      </c>
      <c r="C72" s="181" t="s">
        <v>384</v>
      </c>
      <c r="D72" s="181">
        <f t="shared" si="5"/>
        <v>0</v>
      </c>
      <c r="E72" s="181"/>
      <c r="F72" s="181"/>
      <c r="G72" s="181"/>
    </row>
    <row r="73" spans="2:7" hidden="1" x14ac:dyDescent="0.25">
      <c r="B73" s="181" t="s">
        <v>385</v>
      </c>
      <c r="C73" s="181" t="s">
        <v>386</v>
      </c>
      <c r="D73" s="181">
        <f t="shared" si="5"/>
        <v>0</v>
      </c>
      <c r="E73" s="181"/>
      <c r="F73" s="181">
        <v>0</v>
      </c>
      <c r="G73" s="181"/>
    </row>
    <row r="74" spans="2:7" hidden="1" x14ac:dyDescent="0.25">
      <c r="B74" s="181"/>
      <c r="C74" s="181"/>
      <c r="D74" s="181" t="s">
        <v>218</v>
      </c>
      <c r="E74" s="181"/>
      <c r="F74" s="181"/>
      <c r="G74" s="181"/>
    </row>
    <row r="75" spans="2:7" hidden="1" x14ac:dyDescent="0.25">
      <c r="B75" s="180" t="s">
        <v>387</v>
      </c>
      <c r="C75" s="180" t="s">
        <v>388</v>
      </c>
      <c r="D75" s="180">
        <f>SUM(E75:G75)</f>
        <v>0</v>
      </c>
      <c r="E75" s="180">
        <f>SUM(E76:E79)</f>
        <v>0</v>
      </c>
      <c r="F75" s="180">
        <f>SUM(F76:F79)</f>
        <v>0</v>
      </c>
      <c r="G75" s="180">
        <f>SUM(G76:G79)</f>
        <v>0</v>
      </c>
    </row>
    <row r="76" spans="2:7" hidden="1" x14ac:dyDescent="0.25">
      <c r="B76" s="181" t="s">
        <v>389</v>
      </c>
      <c r="C76" s="181" t="s">
        <v>390</v>
      </c>
      <c r="D76" s="181">
        <f>+E76+F76+G76</f>
        <v>0</v>
      </c>
      <c r="E76" s="181"/>
      <c r="F76" s="181"/>
      <c r="G76" s="181"/>
    </row>
    <row r="77" spans="2:7" hidden="1" x14ac:dyDescent="0.25">
      <c r="B77" s="181" t="s">
        <v>391</v>
      </c>
      <c r="C77" s="181" t="s">
        <v>392</v>
      </c>
      <c r="D77" s="181">
        <f>+E77+F77+G77</f>
        <v>0</v>
      </c>
      <c r="E77" s="181"/>
      <c r="F77" s="181"/>
      <c r="G77" s="181"/>
    </row>
    <row r="78" spans="2:7" hidden="1" x14ac:dyDescent="0.25">
      <c r="B78" s="181" t="s">
        <v>393</v>
      </c>
      <c r="C78" s="181" t="s">
        <v>394</v>
      </c>
      <c r="D78" s="181">
        <f>+E78+F78+G78</f>
        <v>0</v>
      </c>
      <c r="E78" s="181"/>
      <c r="F78" s="181"/>
      <c r="G78" s="181"/>
    </row>
    <row r="79" spans="2:7" hidden="1" x14ac:dyDescent="0.25">
      <c r="B79" s="181" t="s">
        <v>395</v>
      </c>
      <c r="C79" s="181" t="s">
        <v>396</v>
      </c>
      <c r="D79" s="181">
        <f>+E79+F79+G79</f>
        <v>0</v>
      </c>
      <c r="E79" s="181"/>
      <c r="F79" s="181"/>
      <c r="G79" s="181"/>
    </row>
    <row r="80" spans="2:7" hidden="1" x14ac:dyDescent="0.25">
      <c r="B80" s="181"/>
      <c r="C80" s="181"/>
      <c r="D80" s="181" t="s">
        <v>218</v>
      </c>
      <c r="E80" s="181"/>
      <c r="F80" s="181"/>
      <c r="G80" s="181"/>
    </row>
    <row r="81" spans="2:7" hidden="1" x14ac:dyDescent="0.25">
      <c r="B81" s="180" t="s">
        <v>397</v>
      </c>
      <c r="C81" s="180" t="s">
        <v>398</v>
      </c>
      <c r="D81" s="180">
        <f>+E81+F81+G81</f>
        <v>0</v>
      </c>
      <c r="E81" s="180">
        <f>+E82</f>
        <v>0</v>
      </c>
      <c r="F81" s="180">
        <f>+F82</f>
        <v>0</v>
      </c>
      <c r="G81" s="180">
        <f>+G82</f>
        <v>0</v>
      </c>
    </row>
    <row r="82" spans="2:7" hidden="1" x14ac:dyDescent="0.25">
      <c r="B82" s="181" t="s">
        <v>399</v>
      </c>
      <c r="C82" s="181" t="s">
        <v>400</v>
      </c>
      <c r="D82" s="181">
        <f>+E82+F82+G82</f>
        <v>0</v>
      </c>
      <c r="E82" s="181"/>
      <c r="F82" s="181"/>
      <c r="G82" s="181"/>
    </row>
    <row r="83" spans="2:7" hidden="1" x14ac:dyDescent="0.25">
      <c r="B83" s="181"/>
      <c r="C83" s="181"/>
      <c r="D83" s="180" t="s">
        <v>218</v>
      </c>
      <c r="E83" s="181"/>
      <c r="F83" s="181"/>
      <c r="G83" s="181"/>
    </row>
    <row r="84" spans="2:7" hidden="1" x14ac:dyDescent="0.25">
      <c r="B84" s="180" t="s">
        <v>401</v>
      </c>
      <c r="C84" s="180" t="s">
        <v>402</v>
      </c>
      <c r="D84" s="180">
        <f>+E84+F84+G84</f>
        <v>0</v>
      </c>
      <c r="E84" s="180">
        <f>SUM(E85:E87)</f>
        <v>0</v>
      </c>
      <c r="F84" s="180">
        <f>SUM(F85:F87)</f>
        <v>0</v>
      </c>
      <c r="G84" s="180">
        <f>SUM(G85:G87)</f>
        <v>0</v>
      </c>
    </row>
    <row r="85" spans="2:7" hidden="1" x14ac:dyDescent="0.25">
      <c r="B85" s="181" t="s">
        <v>403</v>
      </c>
      <c r="C85" s="181" t="s">
        <v>404</v>
      </c>
      <c r="D85" s="181">
        <f>+E85+F85+G85</f>
        <v>0</v>
      </c>
      <c r="E85" s="181"/>
      <c r="F85" s="181"/>
      <c r="G85" s="181"/>
    </row>
    <row r="86" spans="2:7" hidden="1" x14ac:dyDescent="0.25">
      <c r="B86" s="181" t="s">
        <v>405</v>
      </c>
      <c r="C86" s="181" t="s">
        <v>406</v>
      </c>
      <c r="D86" s="181">
        <f>+E86+F86+G86</f>
        <v>0</v>
      </c>
      <c r="E86" s="181"/>
      <c r="F86" s="181"/>
      <c r="G86" s="181"/>
    </row>
    <row r="87" spans="2:7" ht="12.75" hidden="1" customHeight="1" x14ac:dyDescent="0.25">
      <c r="B87" s="181" t="s">
        <v>407</v>
      </c>
      <c r="C87" s="181" t="s">
        <v>408</v>
      </c>
      <c r="D87" s="181">
        <f>+E87+F87+G87</f>
        <v>0</v>
      </c>
      <c r="E87" s="181"/>
      <c r="F87" s="181"/>
      <c r="G87" s="181"/>
    </row>
    <row r="88" spans="2:7" hidden="1" x14ac:dyDescent="0.25">
      <c r="B88" s="181"/>
      <c r="C88" s="181"/>
      <c r="D88" s="180" t="s">
        <v>218</v>
      </c>
      <c r="E88" s="181"/>
      <c r="F88" s="181"/>
      <c r="G88" s="181"/>
    </row>
    <row r="89" spans="2:7" hidden="1" x14ac:dyDescent="0.25">
      <c r="B89" s="180" t="s">
        <v>409</v>
      </c>
      <c r="C89" s="180" t="s">
        <v>410</v>
      </c>
      <c r="D89" s="180">
        <f t="shared" ref="D89:D98" si="6">+E89+F89+G89</f>
        <v>0</v>
      </c>
      <c r="E89" s="180">
        <f>SUM(E90:E98)</f>
        <v>0</v>
      </c>
      <c r="F89" s="180">
        <f>SUM(F90:F98)</f>
        <v>0</v>
      </c>
      <c r="G89" s="180">
        <f>SUM(G90:G98)</f>
        <v>0</v>
      </c>
    </row>
    <row r="90" spans="2:7" hidden="1" x14ac:dyDescent="0.25">
      <c r="B90" s="181" t="s">
        <v>411</v>
      </c>
      <c r="C90" s="181" t="s">
        <v>412</v>
      </c>
      <c r="D90" s="181">
        <f t="shared" si="6"/>
        <v>0</v>
      </c>
      <c r="E90" s="181"/>
      <c r="F90" s="181"/>
      <c r="G90" s="181"/>
    </row>
    <row r="91" spans="2:7" ht="12.75" hidden="1" customHeight="1" outlineLevel="1" x14ac:dyDescent="0.25">
      <c r="B91" s="181" t="s">
        <v>413</v>
      </c>
      <c r="C91" s="181" t="s">
        <v>414</v>
      </c>
      <c r="D91" s="181">
        <f t="shared" si="6"/>
        <v>0</v>
      </c>
      <c r="E91" s="181"/>
      <c r="F91" s="181"/>
      <c r="G91" s="181"/>
    </row>
    <row r="92" spans="2:7" hidden="1" collapsed="1" x14ac:dyDescent="0.25">
      <c r="B92" s="181" t="s">
        <v>415</v>
      </c>
      <c r="C92" s="181" t="s">
        <v>416</v>
      </c>
      <c r="D92" s="181">
        <f t="shared" si="6"/>
        <v>0</v>
      </c>
      <c r="E92" s="181"/>
      <c r="F92" s="181"/>
      <c r="G92" s="181"/>
    </row>
    <row r="93" spans="2:7" hidden="1" x14ac:dyDescent="0.25">
      <c r="B93" s="181" t="s">
        <v>417</v>
      </c>
      <c r="C93" s="181" t="s">
        <v>418</v>
      </c>
      <c r="D93" s="181">
        <f t="shared" si="6"/>
        <v>0</v>
      </c>
      <c r="E93" s="181"/>
      <c r="F93" s="181"/>
      <c r="G93" s="181"/>
    </row>
    <row r="94" spans="2:7" hidden="1" x14ac:dyDescent="0.25">
      <c r="B94" s="181" t="s">
        <v>419</v>
      </c>
      <c r="C94" s="181" t="s">
        <v>420</v>
      </c>
      <c r="D94" s="181">
        <f t="shared" si="6"/>
        <v>0</v>
      </c>
      <c r="E94" s="181"/>
      <c r="F94" s="181"/>
      <c r="G94" s="181"/>
    </row>
    <row r="95" spans="2:7" hidden="1" x14ac:dyDescent="0.25">
      <c r="B95" s="181" t="s">
        <v>421</v>
      </c>
      <c r="C95" s="181" t="s">
        <v>422</v>
      </c>
      <c r="D95" s="181">
        <f t="shared" si="6"/>
        <v>0</v>
      </c>
      <c r="E95" s="181"/>
      <c r="F95" s="181"/>
      <c r="G95" s="181"/>
    </row>
    <row r="96" spans="2:7" hidden="1" x14ac:dyDescent="0.25">
      <c r="B96" s="181" t="s">
        <v>423</v>
      </c>
      <c r="C96" s="181" t="s">
        <v>424</v>
      </c>
      <c r="D96" s="181">
        <f t="shared" si="6"/>
        <v>0</v>
      </c>
      <c r="E96" s="181"/>
      <c r="F96" s="181"/>
      <c r="G96" s="181"/>
    </row>
    <row r="97" spans="2:7" hidden="1" x14ac:dyDescent="0.25">
      <c r="B97" s="181" t="s">
        <v>425</v>
      </c>
      <c r="C97" s="181" t="s">
        <v>426</v>
      </c>
      <c r="D97" s="181">
        <f t="shared" si="6"/>
        <v>0</v>
      </c>
      <c r="E97" s="181"/>
      <c r="F97" s="181"/>
      <c r="G97" s="181"/>
    </row>
    <row r="98" spans="2:7" hidden="1" x14ac:dyDescent="0.25">
      <c r="B98" s="181" t="s">
        <v>427</v>
      </c>
      <c r="C98" s="181" t="s">
        <v>428</v>
      </c>
      <c r="D98" s="181">
        <f t="shared" si="6"/>
        <v>0</v>
      </c>
      <c r="E98" s="181"/>
      <c r="F98" s="181"/>
      <c r="G98" s="181"/>
    </row>
    <row r="99" spans="2:7" hidden="1" x14ac:dyDescent="0.25">
      <c r="B99" s="181"/>
      <c r="C99" s="181"/>
      <c r="D99" s="181" t="s">
        <v>218</v>
      </c>
      <c r="E99" s="181"/>
      <c r="F99" s="181"/>
      <c r="G99" s="181"/>
    </row>
    <row r="100" spans="2:7" hidden="1" x14ac:dyDescent="0.25">
      <c r="B100" s="180" t="s">
        <v>429</v>
      </c>
      <c r="C100" s="180" t="s">
        <v>430</v>
      </c>
      <c r="D100" s="180">
        <f>+E100+F100+G100</f>
        <v>0</v>
      </c>
      <c r="E100" s="180">
        <f>SUM(E101:E102)</f>
        <v>0</v>
      </c>
      <c r="F100" s="180">
        <f>SUM(F101:F102)</f>
        <v>0</v>
      </c>
      <c r="G100" s="180">
        <f>SUM(G101:G102)</f>
        <v>0</v>
      </c>
    </row>
    <row r="101" spans="2:7" ht="12.75" hidden="1" customHeight="1" x14ac:dyDescent="0.25">
      <c r="B101" s="181" t="s">
        <v>431</v>
      </c>
      <c r="C101" s="181" t="s">
        <v>432</v>
      </c>
      <c r="D101" s="181">
        <f>+E101+F101+G101</f>
        <v>0</v>
      </c>
      <c r="E101" s="181"/>
      <c r="F101" s="181"/>
      <c r="G101" s="181"/>
    </row>
    <row r="102" spans="2:7" hidden="1" x14ac:dyDescent="0.25">
      <c r="B102" s="181" t="s">
        <v>433</v>
      </c>
      <c r="C102" s="181" t="s">
        <v>434</v>
      </c>
      <c r="D102" s="181">
        <f>+E102+F102+G102</f>
        <v>0</v>
      </c>
      <c r="E102" s="181"/>
      <c r="F102" s="181"/>
      <c r="G102" s="181"/>
    </row>
    <row r="103" spans="2:7" hidden="1" x14ac:dyDescent="0.25">
      <c r="B103" s="181"/>
      <c r="C103" s="181"/>
      <c r="D103" s="180" t="s">
        <v>218</v>
      </c>
      <c r="E103" s="181"/>
      <c r="F103" s="181"/>
      <c r="G103" s="181"/>
    </row>
    <row r="104" spans="2:7" hidden="1" x14ac:dyDescent="0.25">
      <c r="B104" s="180" t="s">
        <v>247</v>
      </c>
      <c r="C104" s="180" t="s">
        <v>435</v>
      </c>
      <c r="D104" s="180">
        <f t="shared" ref="D104:D110" si="7">+E104+F104+G104</f>
        <v>0</v>
      </c>
      <c r="E104" s="180">
        <f>+E105+E112+E118+E127+E136</f>
        <v>0</v>
      </c>
      <c r="F104" s="180">
        <f>+F105+F112+F118+F127+F136</f>
        <v>0</v>
      </c>
      <c r="G104" s="180">
        <f>+G105+G112+G118+G127+G136</f>
        <v>0</v>
      </c>
    </row>
    <row r="105" spans="2:7" hidden="1" x14ac:dyDescent="0.25">
      <c r="B105" s="180" t="s">
        <v>436</v>
      </c>
      <c r="C105" s="180" t="s">
        <v>437</v>
      </c>
      <c r="D105" s="180">
        <f t="shared" si="7"/>
        <v>0</v>
      </c>
      <c r="E105" s="180">
        <f>SUM(E106:E110)</f>
        <v>0</v>
      </c>
      <c r="F105" s="180">
        <f>SUM(F106:F110)</f>
        <v>0</v>
      </c>
      <c r="G105" s="180">
        <f>SUM(G106:G110)</f>
        <v>0</v>
      </c>
    </row>
    <row r="106" spans="2:7" hidden="1" x14ac:dyDescent="0.25">
      <c r="B106" s="181" t="s">
        <v>438</v>
      </c>
      <c r="C106" s="181" t="s">
        <v>439</v>
      </c>
      <c r="D106" s="181">
        <f t="shared" si="7"/>
        <v>0</v>
      </c>
      <c r="E106" s="181"/>
      <c r="F106" s="181"/>
      <c r="G106" s="181"/>
    </row>
    <row r="107" spans="2:7" hidden="1" x14ac:dyDescent="0.25">
      <c r="B107" s="181" t="s">
        <v>440</v>
      </c>
      <c r="C107" s="181" t="s">
        <v>441</v>
      </c>
      <c r="D107" s="181">
        <f t="shared" si="7"/>
        <v>0</v>
      </c>
      <c r="E107" s="181"/>
      <c r="F107" s="181"/>
      <c r="G107" s="181"/>
    </row>
    <row r="108" spans="2:7" hidden="1" x14ac:dyDescent="0.25">
      <c r="B108" s="181" t="s">
        <v>442</v>
      </c>
      <c r="C108" s="181" t="s">
        <v>443</v>
      </c>
      <c r="D108" s="181">
        <f t="shared" si="7"/>
        <v>0</v>
      </c>
      <c r="E108" s="181"/>
      <c r="F108" s="181"/>
      <c r="G108" s="181"/>
    </row>
    <row r="109" spans="2:7" hidden="1" x14ac:dyDescent="0.25">
      <c r="B109" s="181" t="s">
        <v>444</v>
      </c>
      <c r="C109" s="181" t="s">
        <v>445</v>
      </c>
      <c r="D109" s="181">
        <f t="shared" si="7"/>
        <v>0</v>
      </c>
      <c r="E109" s="181"/>
      <c r="F109" s="181"/>
      <c r="G109" s="181"/>
    </row>
    <row r="110" spans="2:7" hidden="1" x14ac:dyDescent="0.25">
      <c r="B110" s="181" t="s">
        <v>446</v>
      </c>
      <c r="C110" s="181" t="s">
        <v>447</v>
      </c>
      <c r="D110" s="181">
        <f t="shared" si="7"/>
        <v>0</v>
      </c>
      <c r="E110" s="181"/>
      <c r="F110" s="181">
        <v>0</v>
      </c>
      <c r="G110" s="181"/>
    </row>
    <row r="111" spans="2:7" hidden="1" x14ac:dyDescent="0.25">
      <c r="B111" s="181"/>
      <c r="C111" s="181"/>
      <c r="D111" s="180" t="s">
        <v>218</v>
      </c>
      <c r="E111" s="181"/>
      <c r="F111" s="181"/>
      <c r="G111" s="181"/>
    </row>
    <row r="112" spans="2:7" hidden="1" x14ac:dyDescent="0.25">
      <c r="B112" s="180" t="s">
        <v>448</v>
      </c>
      <c r="C112" s="180" t="s">
        <v>449</v>
      </c>
      <c r="D112" s="180">
        <f>+E112+F112+G112</f>
        <v>0</v>
      </c>
      <c r="E112" s="180">
        <f>SUM(E113:E116)</f>
        <v>0</v>
      </c>
      <c r="F112" s="180">
        <f>SUM(F113:F116)</f>
        <v>0</v>
      </c>
      <c r="G112" s="180">
        <f>SUM(G113:G116)</f>
        <v>0</v>
      </c>
    </row>
    <row r="113" spans="2:7" hidden="1" x14ac:dyDescent="0.25">
      <c r="B113" s="181" t="s">
        <v>450</v>
      </c>
      <c r="C113" s="181" t="s">
        <v>451</v>
      </c>
      <c r="D113" s="181">
        <f>+E113+F113+G113</f>
        <v>0</v>
      </c>
      <c r="E113" s="181"/>
      <c r="F113" s="181"/>
      <c r="G113" s="181"/>
    </row>
    <row r="114" spans="2:7" hidden="1" x14ac:dyDescent="0.25">
      <c r="B114" s="181" t="s">
        <v>452</v>
      </c>
      <c r="C114" s="181" t="s">
        <v>453</v>
      </c>
      <c r="D114" s="181">
        <f>+E114+F114+G114</f>
        <v>0</v>
      </c>
      <c r="E114" s="181"/>
      <c r="F114" s="181"/>
      <c r="G114" s="181"/>
    </row>
    <row r="115" spans="2:7" hidden="1" x14ac:dyDescent="0.25">
      <c r="B115" s="181" t="s">
        <v>454</v>
      </c>
      <c r="C115" s="181" t="s">
        <v>455</v>
      </c>
      <c r="D115" s="181">
        <f>+E115+F115+G115</f>
        <v>0</v>
      </c>
      <c r="E115" s="181"/>
      <c r="F115" s="181"/>
      <c r="G115" s="181"/>
    </row>
    <row r="116" spans="2:7" ht="12.75" hidden="1" customHeight="1" x14ac:dyDescent="0.25">
      <c r="B116" s="181" t="s">
        <v>456</v>
      </c>
      <c r="C116" s="181" t="s">
        <v>457</v>
      </c>
      <c r="D116" s="181">
        <f>+E116+F116+G116</f>
        <v>0</v>
      </c>
      <c r="E116" s="181"/>
      <c r="F116" s="181"/>
      <c r="G116" s="181"/>
    </row>
    <row r="117" spans="2:7" ht="12.75" hidden="1" customHeight="1" x14ac:dyDescent="0.25">
      <c r="B117" s="181"/>
      <c r="C117" s="181"/>
      <c r="D117" s="180"/>
      <c r="E117" s="181"/>
      <c r="F117" s="181"/>
      <c r="G117" s="181"/>
    </row>
    <row r="118" spans="2:7" hidden="1" x14ac:dyDescent="0.25">
      <c r="B118" s="180" t="s">
        <v>458</v>
      </c>
      <c r="C118" s="180" t="s">
        <v>459</v>
      </c>
      <c r="D118" s="180">
        <f t="shared" ref="D118:D125" si="8">+E118+F118+G118</f>
        <v>0</v>
      </c>
      <c r="E118" s="180">
        <f>SUM(E119:E125)</f>
        <v>0</v>
      </c>
      <c r="F118" s="180">
        <f>SUM(F119:F125)</f>
        <v>0</v>
      </c>
      <c r="G118" s="180">
        <f>SUM(G119:G125)</f>
        <v>0</v>
      </c>
    </row>
    <row r="119" spans="2:7" hidden="1" x14ac:dyDescent="0.25">
      <c r="B119" s="181" t="s">
        <v>460</v>
      </c>
      <c r="C119" s="181" t="s">
        <v>461</v>
      </c>
      <c r="D119" s="181">
        <f t="shared" si="8"/>
        <v>0</v>
      </c>
      <c r="E119" s="181"/>
      <c r="F119" s="181"/>
      <c r="G119" s="181"/>
    </row>
    <row r="120" spans="2:7" hidden="1" x14ac:dyDescent="0.25">
      <c r="B120" s="181" t="s">
        <v>462</v>
      </c>
      <c r="C120" s="181" t="s">
        <v>463</v>
      </c>
      <c r="D120" s="181">
        <f t="shared" si="8"/>
        <v>0</v>
      </c>
      <c r="E120" s="181"/>
      <c r="F120" s="181"/>
      <c r="G120" s="181"/>
    </row>
    <row r="121" spans="2:7" hidden="1" x14ac:dyDescent="0.25">
      <c r="B121" s="181" t="s">
        <v>464</v>
      </c>
      <c r="C121" s="181" t="s">
        <v>465</v>
      </c>
      <c r="D121" s="181">
        <f t="shared" si="8"/>
        <v>0</v>
      </c>
      <c r="E121" s="181"/>
      <c r="F121" s="181"/>
      <c r="G121" s="181"/>
    </row>
    <row r="122" spans="2:7" hidden="1" x14ac:dyDescent="0.25">
      <c r="B122" s="181" t="s">
        <v>466</v>
      </c>
      <c r="C122" s="181" t="s">
        <v>467</v>
      </c>
      <c r="D122" s="181">
        <f t="shared" si="8"/>
        <v>0</v>
      </c>
      <c r="E122" s="181"/>
      <c r="F122" s="181"/>
      <c r="G122" s="181"/>
    </row>
    <row r="123" spans="2:7" hidden="1" x14ac:dyDescent="0.25">
      <c r="B123" s="181" t="s">
        <v>468</v>
      </c>
      <c r="C123" s="181" t="s">
        <v>469</v>
      </c>
      <c r="D123" s="181">
        <f t="shared" si="8"/>
        <v>0</v>
      </c>
      <c r="E123" s="181"/>
      <c r="F123" s="181"/>
      <c r="G123" s="181"/>
    </row>
    <row r="124" spans="2:7" hidden="1" x14ac:dyDescent="0.25">
      <c r="B124" s="181" t="s">
        <v>470</v>
      </c>
      <c r="C124" s="181" t="s">
        <v>471</v>
      </c>
      <c r="D124" s="181">
        <f t="shared" si="8"/>
        <v>0</v>
      </c>
      <c r="E124" s="181"/>
      <c r="F124" s="181"/>
      <c r="G124" s="181"/>
    </row>
    <row r="125" spans="2:7" hidden="1" x14ac:dyDescent="0.25">
      <c r="B125" s="181" t="s">
        <v>472</v>
      </c>
      <c r="C125" s="181" t="s">
        <v>473</v>
      </c>
      <c r="D125" s="181">
        <f t="shared" si="8"/>
        <v>0</v>
      </c>
      <c r="E125" s="181"/>
      <c r="F125" s="181"/>
      <c r="G125" s="181"/>
    </row>
    <row r="126" spans="2:7" hidden="1" x14ac:dyDescent="0.25">
      <c r="B126" s="181"/>
      <c r="C126" s="181"/>
      <c r="D126" s="180"/>
      <c r="E126" s="181"/>
      <c r="F126" s="181"/>
      <c r="G126" s="181"/>
    </row>
    <row r="127" spans="2:7" hidden="1" x14ac:dyDescent="0.25">
      <c r="B127" s="180" t="s">
        <v>474</v>
      </c>
      <c r="C127" s="180" t="s">
        <v>475</v>
      </c>
      <c r="D127" s="180">
        <f>+E127+F127+G127</f>
        <v>0</v>
      </c>
      <c r="E127" s="180">
        <f>SUM(E128:E129)</f>
        <v>0</v>
      </c>
      <c r="F127" s="180">
        <f>SUM(F128:F129)</f>
        <v>0</v>
      </c>
      <c r="G127" s="180">
        <f>SUM(G128:G129)</f>
        <v>0</v>
      </c>
    </row>
    <row r="128" spans="2:7" hidden="1" x14ac:dyDescent="0.25">
      <c r="B128" s="181" t="s">
        <v>476</v>
      </c>
      <c r="C128" s="181" t="s">
        <v>477</v>
      </c>
      <c r="D128" s="181">
        <f>+E128+F128+G128</f>
        <v>0</v>
      </c>
      <c r="E128" s="181"/>
      <c r="F128" s="181"/>
      <c r="G128" s="181"/>
    </row>
    <row r="129" spans="2:7" hidden="1" x14ac:dyDescent="0.25">
      <c r="B129" s="181" t="s">
        <v>478</v>
      </c>
      <c r="C129" s="181" t="s">
        <v>479</v>
      </c>
      <c r="D129" s="181">
        <f>+E129+F129+G129</f>
        <v>0</v>
      </c>
      <c r="E129" s="181"/>
      <c r="F129" s="181"/>
      <c r="G129" s="181"/>
    </row>
    <row r="130" spans="2:7" ht="10.5" hidden="1" customHeight="1" x14ac:dyDescent="0.25">
      <c r="B130" s="181"/>
      <c r="C130" s="181"/>
      <c r="D130" s="180" t="s">
        <v>218</v>
      </c>
      <c r="E130" s="181"/>
      <c r="F130" s="181"/>
      <c r="G130" s="181"/>
    </row>
    <row r="131" spans="2:7" hidden="1" x14ac:dyDescent="0.25">
      <c r="B131" s="182" t="s">
        <v>480</v>
      </c>
      <c r="C131" s="182" t="s">
        <v>481</v>
      </c>
      <c r="D131" s="180"/>
      <c r="E131" s="181"/>
      <c r="F131" s="181"/>
      <c r="G131" s="181"/>
    </row>
    <row r="132" spans="2:7" hidden="1" x14ac:dyDescent="0.25">
      <c r="B132" s="183" t="s">
        <v>482</v>
      </c>
      <c r="C132" s="183" t="s">
        <v>483</v>
      </c>
      <c r="D132" s="180"/>
      <c r="E132" s="181"/>
      <c r="F132" s="181"/>
      <c r="G132" s="181"/>
    </row>
    <row r="133" spans="2:7" hidden="1" x14ac:dyDescent="0.25">
      <c r="B133" s="183" t="s">
        <v>484</v>
      </c>
      <c r="C133" s="183" t="s">
        <v>485</v>
      </c>
      <c r="D133" s="180"/>
      <c r="E133" s="181"/>
      <c r="F133" s="181"/>
      <c r="G133" s="181"/>
    </row>
    <row r="134" spans="2:7" hidden="1" x14ac:dyDescent="0.25">
      <c r="B134" s="183" t="s">
        <v>486</v>
      </c>
      <c r="C134" s="183" t="s">
        <v>487</v>
      </c>
      <c r="D134" s="180">
        <v>0</v>
      </c>
      <c r="E134" s="181"/>
      <c r="F134" s="181"/>
      <c r="G134" s="181"/>
    </row>
    <row r="135" spans="2:7" ht="10.5" hidden="1" customHeight="1" x14ac:dyDescent="0.25">
      <c r="B135" s="183"/>
      <c r="C135" s="183"/>
      <c r="D135" s="180"/>
      <c r="E135" s="181"/>
      <c r="F135" s="181"/>
      <c r="G135" s="181"/>
    </row>
    <row r="136" spans="2:7" hidden="1" x14ac:dyDescent="0.25">
      <c r="B136" s="180" t="s">
        <v>488</v>
      </c>
      <c r="C136" s="180" t="s">
        <v>489</v>
      </c>
      <c r="D136" s="180">
        <f t="shared" ref="D136:D144" si="9">+E136+F136+G136</f>
        <v>0</v>
      </c>
      <c r="E136" s="180">
        <f>SUM(E137:E144)</f>
        <v>0</v>
      </c>
      <c r="F136" s="180">
        <f>SUM(F137:F144)</f>
        <v>0</v>
      </c>
      <c r="G136" s="180">
        <f>SUM(G137:G144)</f>
        <v>0</v>
      </c>
    </row>
    <row r="137" spans="2:7" hidden="1" x14ac:dyDescent="0.25">
      <c r="B137" s="181" t="s">
        <v>490</v>
      </c>
      <c r="C137" s="181" t="s">
        <v>491</v>
      </c>
      <c r="D137" s="181">
        <f t="shared" si="9"/>
        <v>0</v>
      </c>
      <c r="E137" s="181"/>
      <c r="F137" s="181"/>
      <c r="G137" s="181"/>
    </row>
    <row r="138" spans="2:7" hidden="1" x14ac:dyDescent="0.25">
      <c r="B138" s="181" t="s">
        <v>492</v>
      </c>
      <c r="C138" s="181" t="s">
        <v>493</v>
      </c>
      <c r="D138" s="181">
        <f t="shared" si="9"/>
        <v>0</v>
      </c>
      <c r="E138" s="181">
        <v>0</v>
      </c>
      <c r="F138" s="181">
        <v>0</v>
      </c>
      <c r="G138" s="181">
        <v>0</v>
      </c>
    </row>
    <row r="139" spans="2:7" hidden="1" x14ac:dyDescent="0.25">
      <c r="B139" s="181" t="s">
        <v>494</v>
      </c>
      <c r="C139" s="181" t="s">
        <v>495</v>
      </c>
      <c r="D139" s="181">
        <f t="shared" si="9"/>
        <v>0</v>
      </c>
      <c r="E139" s="181"/>
      <c r="F139" s="181"/>
      <c r="G139" s="181"/>
    </row>
    <row r="140" spans="2:7" hidden="1" x14ac:dyDescent="0.25">
      <c r="B140" s="181" t="s">
        <v>496</v>
      </c>
      <c r="C140" s="181" t="s">
        <v>497</v>
      </c>
      <c r="D140" s="181">
        <f t="shared" si="9"/>
        <v>0</v>
      </c>
      <c r="E140" s="181"/>
      <c r="F140" s="181"/>
      <c r="G140" s="181"/>
    </row>
    <row r="141" spans="2:7" hidden="1" x14ac:dyDescent="0.25">
      <c r="B141" s="181" t="s">
        <v>498</v>
      </c>
      <c r="C141" s="181" t="s">
        <v>499</v>
      </c>
      <c r="D141" s="181">
        <f t="shared" si="9"/>
        <v>0</v>
      </c>
      <c r="E141" s="181"/>
      <c r="F141" s="181"/>
      <c r="G141" s="181"/>
    </row>
    <row r="142" spans="2:7" hidden="1" x14ac:dyDescent="0.25">
      <c r="B142" s="181" t="s">
        <v>500</v>
      </c>
      <c r="C142" s="181" t="s">
        <v>501</v>
      </c>
      <c r="D142" s="181">
        <f t="shared" si="9"/>
        <v>0</v>
      </c>
      <c r="E142" s="181"/>
      <c r="F142" s="181"/>
      <c r="G142" s="181"/>
    </row>
    <row r="143" spans="2:7" hidden="1" x14ac:dyDescent="0.25">
      <c r="B143" s="181" t="s">
        <v>502</v>
      </c>
      <c r="C143" s="181" t="s">
        <v>503</v>
      </c>
      <c r="D143" s="181">
        <f t="shared" si="9"/>
        <v>0</v>
      </c>
      <c r="E143" s="181"/>
      <c r="F143" s="181"/>
      <c r="G143" s="181"/>
    </row>
    <row r="144" spans="2:7" hidden="1" x14ac:dyDescent="0.25">
      <c r="B144" s="181" t="s">
        <v>504</v>
      </c>
      <c r="C144" s="181" t="s">
        <v>505</v>
      </c>
      <c r="D144" s="181">
        <f t="shared" si="9"/>
        <v>0</v>
      </c>
      <c r="E144" s="181"/>
      <c r="F144" s="181"/>
      <c r="G144" s="181"/>
    </row>
    <row r="145" spans="2:12" ht="10.5" hidden="1" customHeight="1" x14ac:dyDescent="0.25">
      <c r="B145" s="181"/>
      <c r="C145" s="181"/>
      <c r="D145" s="180" t="s">
        <v>218</v>
      </c>
      <c r="E145" s="181"/>
      <c r="F145" s="181"/>
      <c r="G145" s="181"/>
    </row>
    <row r="146" spans="2:12" hidden="1" outlineLevel="1" x14ac:dyDescent="0.25">
      <c r="B146" s="180" t="s">
        <v>506</v>
      </c>
      <c r="C146" s="180" t="s">
        <v>507</v>
      </c>
      <c r="D146" s="180">
        <f>+E146+F146+G146</f>
        <v>0</v>
      </c>
      <c r="E146" s="180">
        <f>+E150</f>
        <v>0</v>
      </c>
      <c r="F146" s="180">
        <f>+F150</f>
        <v>0</v>
      </c>
      <c r="G146" s="180">
        <f>+G150+G147</f>
        <v>0</v>
      </c>
    </row>
    <row r="147" spans="2:12" hidden="1" outlineLevel="1" x14ac:dyDescent="0.25">
      <c r="B147" s="180" t="s">
        <v>508</v>
      </c>
      <c r="C147" s="180" t="s">
        <v>509</v>
      </c>
      <c r="D147" s="180">
        <f>SUM(E147:G147)</f>
        <v>0</v>
      </c>
      <c r="E147" s="180"/>
      <c r="F147" s="180"/>
      <c r="G147" s="180">
        <f>SUM(G148)</f>
        <v>0</v>
      </c>
    </row>
    <row r="148" spans="2:12" hidden="1" outlineLevel="1" x14ac:dyDescent="0.25">
      <c r="B148" s="181" t="s">
        <v>510</v>
      </c>
      <c r="C148" s="181" t="s">
        <v>511</v>
      </c>
      <c r="D148" s="181">
        <f>+E148+F148+G148</f>
        <v>0</v>
      </c>
      <c r="E148" s="180"/>
      <c r="F148" s="180"/>
      <c r="G148" s="181"/>
    </row>
    <row r="149" spans="2:12" hidden="1" outlineLevel="1" x14ac:dyDescent="0.25">
      <c r="B149" s="181"/>
      <c r="C149" s="181"/>
      <c r="D149" s="180"/>
      <c r="E149" s="180"/>
      <c r="F149" s="180"/>
      <c r="G149" s="180"/>
    </row>
    <row r="150" spans="2:12" hidden="1" outlineLevel="1" x14ac:dyDescent="0.25">
      <c r="B150" s="180" t="s">
        <v>512</v>
      </c>
      <c r="C150" s="180" t="s">
        <v>513</v>
      </c>
      <c r="D150" s="180">
        <f>+E150+F150+G150</f>
        <v>0</v>
      </c>
      <c r="E150" s="180">
        <f>+E151</f>
        <v>0</v>
      </c>
      <c r="F150" s="180">
        <f>+F151</f>
        <v>0</v>
      </c>
      <c r="G150" s="180">
        <f>+G151</f>
        <v>0</v>
      </c>
    </row>
    <row r="151" spans="2:12" hidden="1" outlineLevel="1" x14ac:dyDescent="0.25">
      <c r="B151" s="181" t="s">
        <v>514</v>
      </c>
      <c r="C151" s="181" t="s">
        <v>515</v>
      </c>
      <c r="D151" s="181">
        <f>+E151+F151+G151</f>
        <v>0</v>
      </c>
      <c r="E151" s="181"/>
      <c r="F151" s="181"/>
      <c r="G151" s="181"/>
    </row>
    <row r="152" spans="2:12" ht="10.5" hidden="1" customHeight="1" outlineLevel="1" x14ac:dyDescent="0.25">
      <c r="B152" s="181"/>
      <c r="C152" s="181"/>
      <c r="D152" s="181" t="s">
        <v>218</v>
      </c>
      <c r="E152" s="181"/>
      <c r="F152" s="181"/>
      <c r="G152" s="181"/>
    </row>
    <row r="153" spans="2:12" ht="12.75" hidden="1" customHeight="1" collapsed="1" x14ac:dyDescent="0.25">
      <c r="B153" s="180" t="s">
        <v>516</v>
      </c>
      <c r="C153" s="180" t="s">
        <v>517</v>
      </c>
      <c r="D153" s="180">
        <f>+E153+F153+G153</f>
        <v>0</v>
      </c>
      <c r="E153" s="180">
        <f>+E154</f>
        <v>0</v>
      </c>
      <c r="F153" s="180">
        <f>+F154</f>
        <v>0</v>
      </c>
      <c r="G153" s="180">
        <f>+G154</f>
        <v>0</v>
      </c>
    </row>
    <row r="154" spans="2:12" ht="12.75" hidden="1" customHeight="1" x14ac:dyDescent="0.25">
      <c r="B154" s="180" t="s">
        <v>518</v>
      </c>
      <c r="C154" s="180" t="s">
        <v>519</v>
      </c>
      <c r="D154" s="180">
        <f>+E154+F154+G154</f>
        <v>0</v>
      </c>
      <c r="E154" s="180">
        <f>SUM(E155:E155)</f>
        <v>0</v>
      </c>
      <c r="F154" s="180">
        <f>SUM(F155:F155)</f>
        <v>0</v>
      </c>
      <c r="G154" s="180">
        <f>SUM(G155:G155)</f>
        <v>0</v>
      </c>
    </row>
    <row r="155" spans="2:12" ht="12.75" hidden="1" customHeight="1" x14ac:dyDescent="0.25">
      <c r="B155" s="181" t="s">
        <v>520</v>
      </c>
      <c r="C155" s="181" t="s">
        <v>521</v>
      </c>
      <c r="D155" s="181">
        <f>+E155+F155+G155</f>
        <v>0</v>
      </c>
      <c r="E155" s="181"/>
      <c r="F155" s="181"/>
      <c r="G155" s="181"/>
    </row>
    <row r="156" spans="2:12" ht="10.5" hidden="1" customHeight="1" x14ac:dyDescent="0.25">
      <c r="B156" s="181"/>
      <c r="C156" s="181"/>
      <c r="D156" s="180" t="s">
        <v>218</v>
      </c>
      <c r="E156" s="181"/>
      <c r="F156" s="181"/>
      <c r="G156" s="181"/>
    </row>
    <row r="157" spans="2:12" hidden="1" x14ac:dyDescent="0.25">
      <c r="B157" s="180" t="s">
        <v>215</v>
      </c>
      <c r="C157" s="180" t="s">
        <v>150</v>
      </c>
      <c r="D157" s="180">
        <f t="shared" ref="D157:D166" si="10">+E157+F157+G157</f>
        <v>-8782967167.6499996</v>
      </c>
      <c r="E157" s="180">
        <f>+E158+E168+E179</f>
        <v>-1583852128.26</v>
      </c>
      <c r="F157" s="180">
        <f>+F158+F168+F179</f>
        <v>-4511524963.7399998</v>
      </c>
      <c r="G157" s="180">
        <f>+G158+G168+G179</f>
        <v>-2687590075.6500001</v>
      </c>
      <c r="L157" s="184"/>
    </row>
    <row r="158" spans="2:12" hidden="1" x14ac:dyDescent="0.25">
      <c r="B158" s="180" t="s">
        <v>522</v>
      </c>
      <c r="C158" s="180" t="s">
        <v>523</v>
      </c>
      <c r="D158" s="180">
        <f t="shared" si="10"/>
        <v>-3311602626.4299998</v>
      </c>
      <c r="E158" s="180">
        <f>SUM(E159:E166)</f>
        <v>-1583852128.26</v>
      </c>
      <c r="F158" s="180">
        <f>SUM(F159:F166)</f>
        <v>-940925498.16999996</v>
      </c>
      <c r="G158" s="180">
        <f>SUM(G159:G166)</f>
        <v>-786825000</v>
      </c>
    </row>
    <row r="159" spans="2:12" hidden="1" x14ac:dyDescent="0.25">
      <c r="B159" s="181" t="s">
        <v>524</v>
      </c>
      <c r="C159" s="181" t="s">
        <v>525</v>
      </c>
      <c r="D159" s="181">
        <f t="shared" si="10"/>
        <v>-80310000</v>
      </c>
      <c r="E159" s="181"/>
      <c r="F159" s="181">
        <f>+'[1]para consolidado REBAJOS'!F69</f>
        <v>-39960000</v>
      </c>
      <c r="G159" s="181">
        <f>+'[1]para consolidado REBAJOS'!F9</f>
        <v>-40350000</v>
      </c>
    </row>
    <row r="160" spans="2:12" hidden="1" x14ac:dyDescent="0.25">
      <c r="B160" s="181" t="s">
        <v>526</v>
      </c>
      <c r="C160" s="181" t="s">
        <v>527</v>
      </c>
      <c r="D160" s="181">
        <f t="shared" si="10"/>
        <v>-93695000</v>
      </c>
      <c r="E160" s="181"/>
      <c r="F160" s="181">
        <f>+'[1]para consolidado REBAJOS'!F71</f>
        <v>-46620000</v>
      </c>
      <c r="G160" s="181">
        <f>+'[1]para consolidado REBAJOS'!F11</f>
        <v>-47075000</v>
      </c>
    </row>
    <row r="161" spans="2:7" hidden="1" x14ac:dyDescent="0.25">
      <c r="B161" s="181" t="s">
        <v>528</v>
      </c>
      <c r="C161" s="181" t="s">
        <v>529</v>
      </c>
      <c r="D161" s="181">
        <f t="shared" si="10"/>
        <v>-518421098.89999998</v>
      </c>
      <c r="E161" s="181">
        <f>+'[1]para consolidado REBAJOS'!F40</f>
        <v>-304261098.89999998</v>
      </c>
      <c r="F161" s="181">
        <f>+'[1]para consolidado REBAJOS'!F73</f>
        <v>-106560000</v>
      </c>
      <c r="G161" s="181">
        <f>+'[1]para consolidado REBAJOS'!F13</f>
        <v>-107600000</v>
      </c>
    </row>
    <row r="162" spans="2:7" hidden="1" x14ac:dyDescent="0.25">
      <c r="B162" s="181" t="s">
        <v>530</v>
      </c>
      <c r="C162" s="181" t="s">
        <v>531</v>
      </c>
      <c r="D162" s="181">
        <f t="shared" si="10"/>
        <v>-570415105.89999998</v>
      </c>
      <c r="E162" s="181">
        <f>+'[1]para consolidado REBAJOS'!F43</f>
        <v>-356255105.89999998</v>
      </c>
      <c r="F162" s="181">
        <f>+'[1]para consolidado REBAJOS'!F75</f>
        <v>-106560000</v>
      </c>
      <c r="G162" s="181">
        <f>+'[1]para consolidado REBAJOS'!F15</f>
        <v>-107600000</v>
      </c>
    </row>
    <row r="163" spans="2:7" hidden="1" x14ac:dyDescent="0.25">
      <c r="B163" s="181" t="s">
        <v>532</v>
      </c>
      <c r="C163" s="181" t="s">
        <v>533</v>
      </c>
      <c r="D163" s="181">
        <f t="shared" si="10"/>
        <v>-772178870</v>
      </c>
      <c r="E163" s="181">
        <f>+'[1]para consolidado REBAJOS'!F51</f>
        <v>-449853371.82999998</v>
      </c>
      <c r="F163" s="181">
        <f>+'[1]para consolidado REBAJOS'!F79</f>
        <v>-241625498.16999999</v>
      </c>
      <c r="G163" s="181">
        <f>+'[1]para consolidado REBAJOS'!F17</f>
        <v>-80700000</v>
      </c>
    </row>
    <row r="164" spans="2:7" hidden="1" x14ac:dyDescent="0.25">
      <c r="B164" s="181" t="s">
        <v>534</v>
      </c>
      <c r="C164" s="181" t="s">
        <v>535</v>
      </c>
      <c r="D164" s="181">
        <f t="shared" si="10"/>
        <v>-645735580.80999994</v>
      </c>
      <c r="E164" s="181">
        <f>+'[1]para consolidado REBAJOS'!F54</f>
        <v>-110335580.80999999</v>
      </c>
      <c r="F164" s="181">
        <f>+'[1]para consolidado REBAJOS'!F81</f>
        <v>-266400000</v>
      </c>
      <c r="G164" s="181">
        <f>+'[1]para consolidado REBAJOS'!F19</f>
        <v>-269000000</v>
      </c>
    </row>
    <row r="165" spans="2:7" hidden="1" x14ac:dyDescent="0.25">
      <c r="B165" s="181" t="s">
        <v>536</v>
      </c>
      <c r="C165" s="181" t="s">
        <v>537</v>
      </c>
      <c r="D165" s="181">
        <f t="shared" si="10"/>
        <v>-226844532.90000001</v>
      </c>
      <c r="E165" s="181">
        <f>+'[1]para consolidado REBAJOS'!F57</f>
        <v>-173304532.90000001</v>
      </c>
      <c r="F165" s="181">
        <f>+'[1]para consolidado REBAJOS'!F83+'[1]para consolidado REBAJOS'!F85</f>
        <v>-26640000</v>
      </c>
      <c r="G165" s="181">
        <f>+'[1]para consolidado REBAJOS'!F21+'[1]para consolidado REBAJOS'!F23</f>
        <v>-26900000</v>
      </c>
    </row>
    <row r="166" spans="2:7" hidden="1" x14ac:dyDescent="0.25">
      <c r="B166" s="181" t="s">
        <v>538</v>
      </c>
      <c r="C166" s="181" t="s">
        <v>539</v>
      </c>
      <c r="D166" s="181">
        <f t="shared" si="10"/>
        <v>-404002437.92000002</v>
      </c>
      <c r="E166" s="181">
        <f>+'[1]para consolidado REBAJOS'!F60</f>
        <v>-189842437.92000002</v>
      </c>
      <c r="F166" s="181">
        <f>+'[1]para consolidado REBAJOS'!F87</f>
        <v>-106560000</v>
      </c>
      <c r="G166" s="181">
        <f>+'[1]para consolidado REBAJOS'!F25</f>
        <v>-107600000</v>
      </c>
    </row>
    <row r="167" spans="2:7" hidden="1" x14ac:dyDescent="0.25">
      <c r="B167" s="181"/>
      <c r="C167" s="181"/>
      <c r="D167" s="180" t="s">
        <v>218</v>
      </c>
      <c r="E167" s="181"/>
      <c r="F167" s="181"/>
      <c r="G167" s="181"/>
    </row>
    <row r="168" spans="2:7" hidden="1" x14ac:dyDescent="0.25">
      <c r="B168" s="180" t="s">
        <v>540</v>
      </c>
      <c r="C168" s="180" t="s">
        <v>541</v>
      </c>
      <c r="D168" s="180">
        <f t="shared" ref="D168:D173" si="11">+E168+F168+G168</f>
        <v>-5471364541.2199993</v>
      </c>
      <c r="E168" s="180">
        <f>SUM(E169:E173)</f>
        <v>0</v>
      </c>
      <c r="F168" s="180">
        <f>SUM(F169:F173)</f>
        <v>-3570599465.5699997</v>
      </c>
      <c r="G168" s="180">
        <f>SUM(G169:G173)</f>
        <v>-1900765075.6500001</v>
      </c>
    </row>
    <row r="169" spans="2:7" ht="13.8" hidden="1" x14ac:dyDescent="0.3">
      <c r="B169" s="181" t="s">
        <v>542</v>
      </c>
      <c r="C169" s="181" t="s">
        <v>543</v>
      </c>
      <c r="D169" s="181">
        <f t="shared" si="11"/>
        <v>-4925825041.2199993</v>
      </c>
      <c r="E169" s="244"/>
      <c r="F169" s="181">
        <f>+'[1]para consolidado REBAJOS'!F89</f>
        <v>-3321428565.5699997</v>
      </c>
      <c r="G169" s="181">
        <f>+'[1]para consolidado REBAJOS'!F27</f>
        <v>-1604396475.6500001</v>
      </c>
    </row>
    <row r="170" spans="2:7" ht="12.75" hidden="1" customHeight="1" outlineLevel="1" x14ac:dyDescent="0.25">
      <c r="B170" s="181" t="s">
        <v>544</v>
      </c>
      <c r="C170" s="181" t="s">
        <v>545</v>
      </c>
      <c r="D170" s="181">
        <f t="shared" si="11"/>
        <v>-221089500</v>
      </c>
      <c r="E170" s="181"/>
      <c r="F170" s="181">
        <f>+'[1]para consolidado REBAJOS'!F91</f>
        <v>-100980900</v>
      </c>
      <c r="G170" s="181">
        <f>+'[1]para consolidado REBAJOS'!F29</f>
        <v>-120108600</v>
      </c>
    </row>
    <row r="171" spans="2:7" ht="12.75" hidden="1" customHeight="1" outlineLevel="1" x14ac:dyDescent="0.25">
      <c r="B171" s="181" t="s">
        <v>546</v>
      </c>
      <c r="C171" s="181" t="s">
        <v>547</v>
      </c>
      <c r="D171" s="181">
        <f t="shared" si="11"/>
        <v>0</v>
      </c>
      <c r="E171" s="181"/>
      <c r="F171" s="181"/>
      <c r="G171" s="181"/>
    </row>
    <row r="172" spans="2:7" hidden="1" collapsed="1" x14ac:dyDescent="0.25">
      <c r="B172" s="181" t="s">
        <v>548</v>
      </c>
      <c r="C172" s="181" t="s">
        <v>549</v>
      </c>
      <c r="D172" s="181">
        <f t="shared" si="11"/>
        <v>-92700000</v>
      </c>
      <c r="E172" s="181"/>
      <c r="F172" s="181">
        <f>+'[1]para consolidado REBAJOS'!F93</f>
        <v>-42340000</v>
      </c>
      <c r="G172" s="181">
        <f>+'[1]para consolidado REBAJOS'!F31</f>
        <v>-50360000</v>
      </c>
    </row>
    <row r="173" spans="2:7" hidden="1" x14ac:dyDescent="0.25">
      <c r="B173" s="181" t="s">
        <v>550</v>
      </c>
      <c r="C173" s="181" t="s">
        <v>551</v>
      </c>
      <c r="D173" s="181">
        <f t="shared" si="11"/>
        <v>-231750000</v>
      </c>
      <c r="E173" s="181"/>
      <c r="F173" s="181">
        <f>+'[1]para consolidado REBAJOS'!F95</f>
        <v>-105850000</v>
      </c>
      <c r="G173" s="181">
        <f>+'[1]para consolidado REBAJOS'!F33</f>
        <v>-125900000</v>
      </c>
    </row>
    <row r="174" spans="2:7" hidden="1" x14ac:dyDescent="0.25">
      <c r="B174" s="181"/>
      <c r="C174" s="181"/>
      <c r="D174" s="180" t="s">
        <v>218</v>
      </c>
      <c r="E174" s="181"/>
      <c r="F174" s="181"/>
      <c r="G174" s="181"/>
    </row>
    <row r="175" spans="2:7" hidden="1" x14ac:dyDescent="0.25">
      <c r="B175" s="182" t="s">
        <v>552</v>
      </c>
      <c r="C175" s="182" t="s">
        <v>553</v>
      </c>
      <c r="D175" s="180"/>
      <c r="E175" s="181"/>
      <c r="F175" s="181"/>
      <c r="G175" s="181"/>
    </row>
    <row r="176" spans="2:7" hidden="1" x14ac:dyDescent="0.25">
      <c r="B176" s="183" t="s">
        <v>554</v>
      </c>
      <c r="C176" s="183" t="s">
        <v>555</v>
      </c>
      <c r="D176" s="180"/>
      <c r="E176" s="181"/>
      <c r="F176" s="181"/>
      <c r="G176" s="181"/>
    </row>
    <row r="177" spans="2:7" hidden="1" x14ac:dyDescent="0.25">
      <c r="B177" s="183" t="s">
        <v>556</v>
      </c>
      <c r="C177" s="183" t="s">
        <v>557</v>
      </c>
      <c r="D177" s="180"/>
      <c r="E177" s="181"/>
      <c r="F177" s="181"/>
      <c r="G177" s="181"/>
    </row>
    <row r="178" spans="2:7" hidden="1" x14ac:dyDescent="0.25">
      <c r="B178" s="181"/>
      <c r="C178" s="181"/>
      <c r="D178" s="180"/>
      <c r="E178" s="181"/>
      <c r="F178" s="181"/>
      <c r="G178" s="181"/>
    </row>
    <row r="179" spans="2:7" hidden="1" x14ac:dyDescent="0.25">
      <c r="B179" s="180" t="s">
        <v>558</v>
      </c>
      <c r="C179" s="180" t="s">
        <v>559</v>
      </c>
      <c r="D179" s="180">
        <f>+E179+F179+G179</f>
        <v>0</v>
      </c>
      <c r="E179" s="180">
        <f>SUM(E180:E182)</f>
        <v>0</v>
      </c>
      <c r="F179" s="180">
        <f>SUM(F180:F182)</f>
        <v>0</v>
      </c>
      <c r="G179" s="180">
        <f>SUM(G180:G182)</f>
        <v>0</v>
      </c>
    </row>
    <row r="180" spans="2:7" hidden="1" outlineLevel="1" x14ac:dyDescent="0.25">
      <c r="B180" s="181" t="s">
        <v>560</v>
      </c>
      <c r="C180" s="181" t="s">
        <v>561</v>
      </c>
      <c r="D180" s="181">
        <f>+E180+F180+G180</f>
        <v>0</v>
      </c>
      <c r="E180" s="181"/>
      <c r="F180" s="181"/>
      <c r="G180" s="181"/>
    </row>
    <row r="181" spans="2:7" ht="12.75" hidden="1" customHeight="1" outlineLevel="1" x14ac:dyDescent="0.25">
      <c r="B181" s="181" t="s">
        <v>562</v>
      </c>
      <c r="C181" s="181" t="s">
        <v>563</v>
      </c>
      <c r="D181" s="181">
        <f>+E181+F181+G181</f>
        <v>0</v>
      </c>
      <c r="E181" s="181"/>
      <c r="F181" s="181"/>
      <c r="G181" s="181"/>
    </row>
    <row r="182" spans="2:7" ht="12.75" hidden="1" customHeight="1" collapsed="1" x14ac:dyDescent="0.25">
      <c r="B182" s="181" t="s">
        <v>564</v>
      </c>
      <c r="C182" s="181" t="s">
        <v>565</v>
      </c>
      <c r="D182" s="181">
        <f>+E182+F182+G182</f>
        <v>0</v>
      </c>
      <c r="E182" s="181"/>
      <c r="F182" s="181"/>
      <c r="G182" s="181"/>
    </row>
    <row r="183" spans="2:7" hidden="1" x14ac:dyDescent="0.25">
      <c r="B183" s="181"/>
      <c r="C183" s="181"/>
      <c r="D183" s="180" t="s">
        <v>218</v>
      </c>
      <c r="E183" s="181"/>
      <c r="F183" s="181"/>
      <c r="G183" s="181"/>
    </row>
    <row r="184" spans="2:7" hidden="1" x14ac:dyDescent="0.25">
      <c r="B184" s="180" t="s">
        <v>249</v>
      </c>
      <c r="C184" s="180" t="s">
        <v>566</v>
      </c>
      <c r="D184" s="180">
        <f>+E184+F184+G184</f>
        <v>0</v>
      </c>
      <c r="E184" s="180">
        <f>+E185+E189+E195+E198+E207+E210+E204</f>
        <v>0</v>
      </c>
      <c r="F184" s="180">
        <f>+F185+F189+F195+F198+F207+F210+F204</f>
        <v>0</v>
      </c>
      <c r="G184" s="180">
        <f>+G185+G189+G195+G198+G207+G210+G204</f>
        <v>0</v>
      </c>
    </row>
    <row r="185" spans="2:7" s="185" customFormat="1" ht="12.75" hidden="1" customHeight="1" x14ac:dyDescent="0.25">
      <c r="B185" s="180" t="s">
        <v>567</v>
      </c>
      <c r="C185" s="180" t="s">
        <v>568</v>
      </c>
      <c r="D185" s="180">
        <f>+E185+F185+G185</f>
        <v>0</v>
      </c>
      <c r="E185" s="180">
        <f>SUM(E186:E187)</f>
        <v>0</v>
      </c>
      <c r="F185" s="180">
        <f>SUM(F186:F187)</f>
        <v>0</v>
      </c>
      <c r="G185" s="180">
        <f>SUM(G186:G187)</f>
        <v>0</v>
      </c>
    </row>
    <row r="186" spans="2:7" ht="12.75" hidden="1" customHeight="1" x14ac:dyDescent="0.25">
      <c r="B186" s="181" t="s">
        <v>569</v>
      </c>
      <c r="C186" s="181" t="s">
        <v>570</v>
      </c>
      <c r="D186" s="181">
        <f>+E186+F186+G186</f>
        <v>0</v>
      </c>
      <c r="E186" s="181"/>
      <c r="F186" s="181"/>
      <c r="G186" s="181"/>
    </row>
    <row r="187" spans="2:7" ht="12.75" hidden="1" customHeight="1" x14ac:dyDescent="0.25">
      <c r="B187" s="181" t="s">
        <v>571</v>
      </c>
      <c r="C187" s="181" t="s">
        <v>572</v>
      </c>
      <c r="D187" s="181">
        <f>+E187+F187+G187</f>
        <v>0</v>
      </c>
      <c r="E187" s="181"/>
      <c r="F187" s="181"/>
      <c r="G187" s="181"/>
    </row>
    <row r="188" spans="2:7" ht="12.75" hidden="1" customHeight="1" x14ac:dyDescent="0.25">
      <c r="B188" s="180"/>
      <c r="C188" s="180"/>
      <c r="D188" s="180" t="s">
        <v>218</v>
      </c>
      <c r="E188" s="180"/>
      <c r="F188" s="180"/>
      <c r="G188" s="180"/>
    </row>
    <row r="189" spans="2:7" hidden="1" x14ac:dyDescent="0.25">
      <c r="B189" s="180" t="s">
        <v>573</v>
      </c>
      <c r="C189" s="180" t="s">
        <v>574</v>
      </c>
      <c r="D189" s="180">
        <f>+E189+F189+G189</f>
        <v>0</v>
      </c>
      <c r="E189" s="180">
        <f>SUM(E190:E193)</f>
        <v>0</v>
      </c>
      <c r="F189" s="180">
        <f>SUM(F190:F193)</f>
        <v>0</v>
      </c>
      <c r="G189" s="180">
        <f>SUM(G190:G193)</f>
        <v>0</v>
      </c>
    </row>
    <row r="190" spans="2:7" hidden="1" x14ac:dyDescent="0.25">
      <c r="B190" s="181" t="s">
        <v>575</v>
      </c>
      <c r="C190" s="181" t="s">
        <v>576</v>
      </c>
      <c r="D190" s="181">
        <f>+E190+F190+G190</f>
        <v>0</v>
      </c>
      <c r="E190" s="181"/>
      <c r="F190" s="181"/>
      <c r="G190" s="181"/>
    </row>
    <row r="191" spans="2:7" hidden="1" x14ac:dyDescent="0.25">
      <c r="B191" s="181" t="s">
        <v>577</v>
      </c>
      <c r="C191" s="181" t="s">
        <v>578</v>
      </c>
      <c r="D191" s="181">
        <f>+E191+F191+G191</f>
        <v>0</v>
      </c>
      <c r="E191" s="181"/>
      <c r="F191" s="181"/>
      <c r="G191" s="181"/>
    </row>
    <row r="192" spans="2:7" hidden="1" outlineLevel="1" x14ac:dyDescent="0.25">
      <c r="B192" s="181" t="s">
        <v>579</v>
      </c>
      <c r="C192" s="181" t="s">
        <v>580</v>
      </c>
      <c r="D192" s="181">
        <f>+E192+F192+G192</f>
        <v>0</v>
      </c>
      <c r="E192" s="181"/>
      <c r="F192" s="181"/>
      <c r="G192" s="181"/>
    </row>
    <row r="193" spans="2:9" hidden="1" collapsed="1" x14ac:dyDescent="0.25">
      <c r="B193" s="181" t="s">
        <v>581</v>
      </c>
      <c r="C193" s="181" t="s">
        <v>582</v>
      </c>
      <c r="D193" s="181">
        <f>+E193+F193+G193</f>
        <v>0</v>
      </c>
      <c r="E193" s="181"/>
      <c r="F193" s="181"/>
      <c r="G193" s="181"/>
      <c r="I193" s="170">
        <v>86</v>
      </c>
    </row>
    <row r="194" spans="2:9" hidden="1" x14ac:dyDescent="0.25">
      <c r="B194" s="181"/>
      <c r="C194" s="181"/>
      <c r="D194" s="180" t="s">
        <v>218</v>
      </c>
      <c r="E194" s="181"/>
      <c r="F194" s="181"/>
      <c r="G194" s="181"/>
    </row>
    <row r="195" spans="2:9" hidden="1" x14ac:dyDescent="0.25">
      <c r="B195" s="180" t="s">
        <v>583</v>
      </c>
      <c r="C195" s="180" t="s">
        <v>584</v>
      </c>
      <c r="D195" s="180">
        <f>+E195+F195+G195</f>
        <v>0</v>
      </c>
      <c r="E195" s="180">
        <f>+E196</f>
        <v>0</v>
      </c>
      <c r="F195" s="180">
        <f>+F196</f>
        <v>0</v>
      </c>
      <c r="G195" s="180">
        <f>+G196</f>
        <v>0</v>
      </c>
      <c r="H195" s="185"/>
    </row>
    <row r="196" spans="2:9" hidden="1" x14ac:dyDescent="0.25">
      <c r="B196" s="181" t="s">
        <v>585</v>
      </c>
      <c r="C196" s="181" t="s">
        <v>586</v>
      </c>
      <c r="D196" s="181">
        <f>+E196+F196+G196</f>
        <v>0</v>
      </c>
      <c r="E196" s="181"/>
      <c r="F196" s="181"/>
      <c r="G196" s="181"/>
    </row>
    <row r="197" spans="2:9" hidden="1" x14ac:dyDescent="0.25">
      <c r="B197" s="181"/>
      <c r="C197" s="181"/>
      <c r="D197" s="180" t="s">
        <v>218</v>
      </c>
      <c r="E197" s="181"/>
      <c r="F197" s="181"/>
      <c r="G197" s="181"/>
    </row>
    <row r="198" spans="2:9" hidden="1" x14ac:dyDescent="0.25">
      <c r="B198" s="180" t="s">
        <v>587</v>
      </c>
      <c r="C198" s="180" t="s">
        <v>588</v>
      </c>
      <c r="D198" s="180">
        <f>+E198+F198+G198</f>
        <v>0</v>
      </c>
      <c r="E198" s="180">
        <f>SUM(E199:E202)</f>
        <v>0</v>
      </c>
      <c r="F198" s="180">
        <f>SUM(F199:F202)</f>
        <v>0</v>
      </c>
      <c r="G198" s="180">
        <f>SUM(G199:G202)</f>
        <v>0</v>
      </c>
    </row>
    <row r="199" spans="2:9" hidden="1" x14ac:dyDescent="0.25">
      <c r="B199" s="181" t="s">
        <v>589</v>
      </c>
      <c r="C199" s="181" t="s">
        <v>590</v>
      </c>
      <c r="D199" s="181">
        <f>+E199+F199+G199</f>
        <v>0</v>
      </c>
      <c r="E199" s="181"/>
      <c r="F199" s="181"/>
      <c r="G199" s="181"/>
    </row>
    <row r="200" spans="2:9" hidden="1" x14ac:dyDescent="0.25">
      <c r="B200" s="181" t="s">
        <v>591</v>
      </c>
      <c r="C200" s="181" t="s">
        <v>592</v>
      </c>
      <c r="D200" s="181">
        <f>+E200+F200+G200</f>
        <v>0</v>
      </c>
      <c r="E200" s="181"/>
      <c r="F200" s="181"/>
      <c r="G200" s="181"/>
    </row>
    <row r="201" spans="2:9" hidden="1" outlineLevel="1" x14ac:dyDescent="0.25">
      <c r="B201" s="181" t="s">
        <v>593</v>
      </c>
      <c r="C201" s="181" t="s">
        <v>594</v>
      </c>
      <c r="D201" s="181">
        <f>+E201+F201+G201</f>
        <v>0</v>
      </c>
      <c r="E201" s="181"/>
      <c r="F201" s="181"/>
      <c r="G201" s="181"/>
    </row>
    <row r="202" spans="2:9" hidden="1" outlineLevel="1" x14ac:dyDescent="0.25">
      <c r="B202" s="181" t="s">
        <v>595</v>
      </c>
      <c r="C202" s="181" t="s">
        <v>596</v>
      </c>
      <c r="D202" s="181">
        <f>+E202+F202+G202</f>
        <v>0</v>
      </c>
      <c r="E202" s="181"/>
      <c r="F202" s="181"/>
      <c r="G202" s="181"/>
    </row>
    <row r="203" spans="2:9" hidden="1" collapsed="1" x14ac:dyDescent="0.25">
      <c r="B203" s="181"/>
      <c r="C203" s="181"/>
      <c r="D203" s="180" t="s">
        <v>218</v>
      </c>
      <c r="E203" s="181"/>
      <c r="F203" s="181"/>
      <c r="G203" s="181"/>
    </row>
    <row r="204" spans="2:9" ht="12.75" hidden="1" customHeight="1" outlineLevel="1" x14ac:dyDescent="0.25">
      <c r="B204" s="180" t="s">
        <v>597</v>
      </c>
      <c r="C204" s="180" t="s">
        <v>598</v>
      </c>
      <c r="D204" s="180">
        <f>+E204+F204+G204</f>
        <v>0</v>
      </c>
      <c r="E204" s="180">
        <f>+E205</f>
        <v>0</v>
      </c>
      <c r="F204" s="181">
        <f>+F205</f>
        <v>0</v>
      </c>
      <c r="G204" s="181">
        <f>+G205</f>
        <v>0</v>
      </c>
    </row>
    <row r="205" spans="2:9" ht="12.75" hidden="1" customHeight="1" outlineLevel="1" x14ac:dyDescent="0.25">
      <c r="B205" s="181" t="s">
        <v>599</v>
      </c>
      <c r="C205" s="181" t="s">
        <v>600</v>
      </c>
      <c r="D205" s="181">
        <f>+E205+F205+G205</f>
        <v>0</v>
      </c>
      <c r="E205" s="181"/>
      <c r="F205" s="181"/>
      <c r="G205" s="181"/>
    </row>
    <row r="206" spans="2:9" ht="12.75" hidden="1" customHeight="1" outlineLevel="1" x14ac:dyDescent="0.25">
      <c r="B206" s="181"/>
      <c r="C206" s="181"/>
      <c r="D206" s="180" t="s">
        <v>218</v>
      </c>
      <c r="E206" s="181"/>
      <c r="F206" s="181"/>
      <c r="G206" s="181"/>
    </row>
    <row r="207" spans="2:9" hidden="1" outlineLevel="1" x14ac:dyDescent="0.25">
      <c r="B207" s="180" t="s">
        <v>601</v>
      </c>
      <c r="C207" s="180" t="s">
        <v>602</v>
      </c>
      <c r="D207" s="180">
        <f>+E207+F207+G207</f>
        <v>0</v>
      </c>
      <c r="E207" s="180">
        <f>+E208</f>
        <v>0</v>
      </c>
      <c r="F207" s="180">
        <f>+F208</f>
        <v>0</v>
      </c>
      <c r="G207" s="180">
        <f>+G208</f>
        <v>0</v>
      </c>
    </row>
    <row r="208" spans="2:9" hidden="1" outlineLevel="1" x14ac:dyDescent="0.25">
      <c r="B208" s="181" t="s">
        <v>603</v>
      </c>
      <c r="C208" s="181" t="s">
        <v>604</v>
      </c>
      <c r="D208" s="181">
        <f>+E208+F208+G208</f>
        <v>0</v>
      </c>
      <c r="E208" s="181"/>
      <c r="F208" s="181"/>
      <c r="G208" s="181"/>
    </row>
    <row r="209" spans="2:7" hidden="1" outlineLevel="1" x14ac:dyDescent="0.25">
      <c r="B209" s="181"/>
      <c r="C209" s="181"/>
      <c r="D209" s="180" t="s">
        <v>218</v>
      </c>
      <c r="E209" s="181"/>
      <c r="F209" s="181"/>
      <c r="G209" s="181"/>
    </row>
    <row r="210" spans="2:7" hidden="1" outlineLevel="1" x14ac:dyDescent="0.25">
      <c r="B210" s="180" t="s">
        <v>605</v>
      </c>
      <c r="C210" s="180" t="s">
        <v>606</v>
      </c>
      <c r="D210" s="180">
        <f>+E210+F210+G210</f>
        <v>0</v>
      </c>
      <c r="E210" s="180">
        <f>SUM(E211:E212)</f>
        <v>0</v>
      </c>
      <c r="F210" s="180">
        <f>SUM(F211:F212)</f>
        <v>0</v>
      </c>
      <c r="G210" s="180">
        <f>SUM(G211:G212)</f>
        <v>0</v>
      </c>
    </row>
    <row r="211" spans="2:7" hidden="1" outlineLevel="1" x14ac:dyDescent="0.25">
      <c r="B211" s="181" t="s">
        <v>607</v>
      </c>
      <c r="C211" s="181" t="s">
        <v>608</v>
      </c>
      <c r="D211" s="181">
        <f>+E211+F211+G211</f>
        <v>0</v>
      </c>
      <c r="E211" s="181"/>
      <c r="F211" s="181"/>
      <c r="G211" s="181"/>
    </row>
    <row r="212" spans="2:7" hidden="1" outlineLevel="1" x14ac:dyDescent="0.25">
      <c r="B212" s="181" t="s">
        <v>609</v>
      </c>
      <c r="C212" s="181" t="s">
        <v>610</v>
      </c>
      <c r="D212" s="181">
        <f>+E212+F212+G212</f>
        <v>0</v>
      </c>
      <c r="E212" s="181"/>
      <c r="F212" s="181"/>
      <c r="G212" s="181"/>
    </row>
    <row r="213" spans="2:7" hidden="1" outlineLevel="1" x14ac:dyDescent="0.25">
      <c r="B213" s="181"/>
      <c r="C213" s="181"/>
      <c r="D213" s="180" t="s">
        <v>218</v>
      </c>
      <c r="E213" s="181"/>
      <c r="F213" s="181"/>
      <c r="G213" s="181"/>
    </row>
    <row r="214" spans="2:7" ht="12.75" hidden="1" customHeight="1" outlineLevel="1" x14ac:dyDescent="0.25">
      <c r="B214" s="180" t="s">
        <v>611</v>
      </c>
      <c r="C214" s="180" t="s">
        <v>612</v>
      </c>
      <c r="D214" s="180">
        <f>+E214+F214+G214</f>
        <v>0</v>
      </c>
      <c r="E214" s="180">
        <f>+E215</f>
        <v>0</v>
      </c>
      <c r="F214" s="180">
        <f>+F215</f>
        <v>0</v>
      </c>
      <c r="G214" s="180">
        <f>+G215</f>
        <v>0</v>
      </c>
    </row>
    <row r="215" spans="2:7" ht="12.75" hidden="1" customHeight="1" outlineLevel="1" x14ac:dyDescent="0.25">
      <c r="B215" s="181" t="s">
        <v>613</v>
      </c>
      <c r="C215" s="181" t="s">
        <v>614</v>
      </c>
      <c r="D215" s="181">
        <f>+E215+F215+G215</f>
        <v>0</v>
      </c>
      <c r="E215" s="181"/>
      <c r="F215" s="181"/>
      <c r="G215" s="181"/>
    </row>
    <row r="216" spans="2:7" ht="12.75" hidden="1" customHeight="1" outlineLevel="1" x14ac:dyDescent="0.25">
      <c r="B216" s="181" t="s">
        <v>615</v>
      </c>
      <c r="C216" s="181" t="s">
        <v>616</v>
      </c>
      <c r="D216" s="181">
        <f>+E216+F216+G216</f>
        <v>0</v>
      </c>
      <c r="E216" s="181"/>
      <c r="F216" s="181"/>
      <c r="G216" s="181"/>
    </row>
    <row r="217" spans="2:7" ht="12.75" hidden="1" customHeight="1" outlineLevel="1" x14ac:dyDescent="0.25">
      <c r="B217" s="180"/>
      <c r="C217" s="180"/>
      <c r="D217" s="180" t="s">
        <v>218</v>
      </c>
      <c r="E217" s="180"/>
      <c r="F217" s="180"/>
      <c r="G217" s="180"/>
    </row>
    <row r="218" spans="2:7" ht="12.75" hidden="1" customHeight="1" collapsed="1" x14ac:dyDescent="0.25">
      <c r="B218" s="180" t="s">
        <v>224</v>
      </c>
      <c r="C218" s="180" t="s">
        <v>200</v>
      </c>
      <c r="D218" s="180">
        <f>+D220</f>
        <v>-18382353.090000004</v>
      </c>
      <c r="E218" s="180">
        <f>SUM(E220)</f>
        <v>-18382353.090000004</v>
      </c>
      <c r="F218" s="180">
        <f>+F219</f>
        <v>0</v>
      </c>
      <c r="G218" s="180">
        <f>+G219</f>
        <v>0</v>
      </c>
    </row>
    <row r="219" spans="2:7" ht="12.75" hidden="1" customHeight="1" x14ac:dyDescent="0.25">
      <c r="B219" s="181" t="s">
        <v>617</v>
      </c>
      <c r="C219" s="181" t="s">
        <v>618</v>
      </c>
      <c r="D219" s="181">
        <f>+E219+F219+G219</f>
        <v>0</v>
      </c>
      <c r="E219" s="181"/>
      <c r="F219" s="181"/>
      <c r="G219" s="181"/>
    </row>
    <row r="220" spans="2:7" ht="12.75" hidden="1" customHeight="1" x14ac:dyDescent="0.25">
      <c r="B220" s="183" t="s">
        <v>126</v>
      </c>
      <c r="C220" s="183" t="s">
        <v>627</v>
      </c>
      <c r="D220" s="181">
        <f>+E220+F220+G220</f>
        <v>-18382353.090000004</v>
      </c>
      <c r="E220" s="181">
        <f>+'[1]para consolidado REBAJOS'!F63</f>
        <v>-18382353.090000004</v>
      </c>
      <c r="F220" s="181"/>
      <c r="G220" s="181"/>
    </row>
    <row r="221" spans="2:7" s="212" customFormat="1" ht="12.75" hidden="1" customHeight="1" x14ac:dyDescent="0.25">
      <c r="B221" s="183" t="s">
        <v>132</v>
      </c>
      <c r="C221" s="183" t="s">
        <v>620</v>
      </c>
      <c r="D221" s="183"/>
      <c r="E221" s="183"/>
      <c r="F221" s="183"/>
      <c r="G221" s="183"/>
    </row>
    <row r="222" spans="2:7" hidden="1" x14ac:dyDescent="0.25">
      <c r="B222" s="181"/>
      <c r="C222" s="181"/>
      <c r="D222" s="181"/>
      <c r="E222" s="181"/>
      <c r="F222" s="181"/>
      <c r="G222" s="181"/>
    </row>
    <row r="223" spans="2:7" ht="21.75" hidden="1" customHeight="1" thickBot="1" x14ac:dyDescent="0.3">
      <c r="B223" s="186" t="s">
        <v>621</v>
      </c>
      <c r="C223" s="186"/>
      <c r="D223" s="245">
        <f>+E223+F223+G223</f>
        <v>-8801349520.7399998</v>
      </c>
      <c r="E223" s="187">
        <f>+E218+E214+E184+E157+E146+E104+E42+E9+E153</f>
        <v>-1602234481.3499999</v>
      </c>
      <c r="F223" s="187">
        <f>+F218+F214+F184+F157+F146+F104+F42+F9+F153</f>
        <v>-4511524963.7399998</v>
      </c>
      <c r="G223" s="187">
        <f>+G218+G214+G184+G157+G146+G104+G42+G9+G153</f>
        <v>-2687590075.6500001</v>
      </c>
    </row>
    <row r="224" spans="2:7" hidden="1" x14ac:dyDescent="0.25">
      <c r="D224" s="170">
        <f>SUM(E224:G224)</f>
        <v>-8801349520.7399998</v>
      </c>
      <c r="E224" s="170">
        <f>+'[1]para consolidado REBAJOS'!F65</f>
        <v>-1602234481.3499999</v>
      </c>
      <c r="F224" s="170">
        <f>+'[1]para consolidado REBAJOS'!F97</f>
        <v>-4511524963.7399998</v>
      </c>
      <c r="G224" s="170">
        <f>+'[1]para consolidado REBAJOS'!F35</f>
        <v>-2687590075.6500001</v>
      </c>
    </row>
    <row r="225" spans="2:7" s="188" customFormat="1" hidden="1" x14ac:dyDescent="0.25">
      <c r="D225" s="188">
        <f>+D224-D223</f>
        <v>0</v>
      </c>
      <c r="E225" s="188">
        <f t="shared" ref="E225:G225" si="12">+E224-E223</f>
        <v>0</v>
      </c>
      <c r="F225" s="188">
        <f t="shared" si="12"/>
        <v>0</v>
      </c>
      <c r="G225" s="188">
        <f t="shared" si="12"/>
        <v>0</v>
      </c>
    </row>
    <row r="226" spans="2:7" s="188" customFormat="1" hidden="1" x14ac:dyDescent="0.25">
      <c r="D226" s="190">
        <v>1000</v>
      </c>
    </row>
    <row r="227" spans="2:7" s="188" customFormat="1" hidden="1" x14ac:dyDescent="0.25"/>
    <row r="228" spans="2:7" s="188" customFormat="1" hidden="1" x14ac:dyDescent="0.25"/>
    <row r="229" spans="2:7" x14ac:dyDescent="0.25">
      <c r="B229" s="171" t="s">
        <v>269</v>
      </c>
      <c r="C229" s="171"/>
      <c r="D229" s="171"/>
      <c r="E229" s="171"/>
      <c r="F229" s="171"/>
      <c r="G229" s="171"/>
    </row>
    <row r="230" spans="2:7" x14ac:dyDescent="0.25">
      <c r="B230" s="171" t="s">
        <v>622</v>
      </c>
      <c r="C230" s="171"/>
      <c r="D230" s="171"/>
      <c r="E230" s="171"/>
      <c r="F230" s="171"/>
      <c r="G230" s="171"/>
    </row>
    <row r="231" spans="2:7" x14ac:dyDescent="0.25">
      <c r="B231" s="191" t="s">
        <v>623</v>
      </c>
      <c r="C231" s="191"/>
      <c r="D231" s="191"/>
      <c r="E231" s="191"/>
      <c r="F231" s="191"/>
      <c r="G231" s="191"/>
    </row>
    <row r="232" spans="2:7" x14ac:dyDescent="0.25">
      <c r="B232" s="171" t="str">
        <f>+B2</f>
        <v>PRESUPUESTO EXTRAORDINARIO No.1-2021</v>
      </c>
      <c r="C232" s="171"/>
      <c r="D232" s="171"/>
      <c r="E232" s="171"/>
      <c r="F232" s="171"/>
      <c r="G232" s="171"/>
    </row>
    <row r="233" spans="2:7" x14ac:dyDescent="0.25">
      <c r="B233" s="171" t="s">
        <v>632</v>
      </c>
      <c r="C233" s="171"/>
      <c r="D233" s="171"/>
      <c r="E233" s="171"/>
      <c r="F233" s="171"/>
      <c r="G233" s="171"/>
    </row>
    <row r="234" spans="2:7" ht="12" customHeight="1" x14ac:dyDescent="0.25">
      <c r="B234" s="171" t="s">
        <v>271</v>
      </c>
      <c r="C234" s="171"/>
      <c r="D234" s="171"/>
      <c r="E234" s="171"/>
      <c r="F234" s="171"/>
      <c r="G234" s="171"/>
    </row>
    <row r="235" spans="2:7" ht="12" customHeight="1" x14ac:dyDescent="0.25">
      <c r="B235" s="171"/>
      <c r="C235" s="171"/>
      <c r="D235" s="171"/>
      <c r="E235" s="171"/>
      <c r="F235" s="171"/>
      <c r="G235" s="171"/>
    </row>
    <row r="236" spans="2:7" ht="12" hidden="1" customHeight="1" x14ac:dyDescent="0.25">
      <c r="B236" s="192"/>
      <c r="C236" s="192"/>
      <c r="D236" s="192"/>
      <c r="E236" s="192"/>
      <c r="F236" s="192"/>
      <c r="G236" s="192"/>
    </row>
    <row r="237" spans="2:7" ht="9" customHeight="1" thickBot="1" x14ac:dyDescent="0.3">
      <c r="B237" s="194"/>
      <c r="C237" s="194"/>
      <c r="D237" s="194"/>
      <c r="E237" s="194"/>
      <c r="F237" s="196"/>
      <c r="G237" s="196"/>
    </row>
    <row r="238" spans="2:7" ht="12.75" customHeight="1" x14ac:dyDescent="0.25">
      <c r="B238" s="197" t="s">
        <v>273</v>
      </c>
      <c r="C238" s="198" t="s">
        <v>274</v>
      </c>
      <c r="D238" s="197" t="s">
        <v>275</v>
      </c>
      <c r="E238" s="197" t="s">
        <v>276</v>
      </c>
      <c r="F238" s="197" t="s">
        <v>625</v>
      </c>
      <c r="G238" s="197" t="s">
        <v>278</v>
      </c>
    </row>
    <row r="239" spans="2:7" ht="27.75" customHeight="1" x14ac:dyDescent="0.25">
      <c r="B239" s="199"/>
      <c r="C239" s="200"/>
      <c r="D239" s="201"/>
      <c r="E239" s="201"/>
      <c r="F239" s="201"/>
      <c r="G239" s="201"/>
    </row>
    <row r="240" spans="2:7" hidden="1" x14ac:dyDescent="0.25">
      <c r="B240" s="177"/>
      <c r="C240" s="178"/>
      <c r="D240" s="177"/>
      <c r="E240" s="177"/>
      <c r="F240" s="177"/>
      <c r="G240" s="177"/>
    </row>
    <row r="241" spans="2:7" hidden="1" x14ac:dyDescent="0.25">
      <c r="B241" s="180" t="s">
        <v>243</v>
      </c>
      <c r="C241" s="180" t="s">
        <v>158</v>
      </c>
      <c r="D241" s="180">
        <f t="shared" ref="D241:G256" si="13">+D9/$D$226</f>
        <v>0</v>
      </c>
      <c r="E241" s="180">
        <f t="shared" si="13"/>
        <v>0</v>
      </c>
      <c r="F241" s="180">
        <f t="shared" si="13"/>
        <v>0</v>
      </c>
      <c r="G241" s="180">
        <f t="shared" si="13"/>
        <v>0</v>
      </c>
    </row>
    <row r="242" spans="2:7" hidden="1" x14ac:dyDescent="0.25">
      <c r="B242" s="180" t="s">
        <v>279</v>
      </c>
      <c r="C242" s="180" t="s">
        <v>280</v>
      </c>
      <c r="D242" s="180">
        <f t="shared" si="13"/>
        <v>0</v>
      </c>
      <c r="E242" s="180">
        <f t="shared" si="13"/>
        <v>0</v>
      </c>
      <c r="F242" s="180">
        <f t="shared" si="13"/>
        <v>0</v>
      </c>
      <c r="G242" s="180">
        <f t="shared" si="13"/>
        <v>0</v>
      </c>
    </row>
    <row r="243" spans="2:7" hidden="1" x14ac:dyDescent="0.25">
      <c r="B243" s="181" t="s">
        <v>281</v>
      </c>
      <c r="C243" s="181" t="s">
        <v>282</v>
      </c>
      <c r="D243" s="180">
        <f t="shared" si="13"/>
        <v>0</v>
      </c>
      <c r="E243" s="181">
        <f t="shared" si="13"/>
        <v>0</v>
      </c>
      <c r="F243" s="181">
        <f t="shared" si="13"/>
        <v>0</v>
      </c>
      <c r="G243" s="181">
        <f t="shared" si="13"/>
        <v>0</v>
      </c>
    </row>
    <row r="244" spans="2:7" hidden="1" x14ac:dyDescent="0.25">
      <c r="B244" s="181" t="s">
        <v>283</v>
      </c>
      <c r="C244" s="181" t="s">
        <v>284</v>
      </c>
      <c r="D244" s="180">
        <f t="shared" si="13"/>
        <v>0</v>
      </c>
      <c r="E244" s="181">
        <f t="shared" si="13"/>
        <v>0</v>
      </c>
      <c r="F244" s="181">
        <f t="shared" si="13"/>
        <v>0</v>
      </c>
      <c r="G244" s="181">
        <f t="shared" si="13"/>
        <v>0</v>
      </c>
    </row>
    <row r="245" spans="2:7" hidden="1" x14ac:dyDescent="0.25">
      <c r="B245" s="181" t="s">
        <v>285</v>
      </c>
      <c r="C245" s="181" t="s">
        <v>286</v>
      </c>
      <c r="D245" s="180">
        <f t="shared" si="13"/>
        <v>0</v>
      </c>
      <c r="E245" s="181">
        <f t="shared" si="13"/>
        <v>0</v>
      </c>
      <c r="F245" s="181">
        <f t="shared" si="13"/>
        <v>0</v>
      </c>
      <c r="G245" s="181">
        <f t="shared" si="13"/>
        <v>0</v>
      </c>
    </row>
    <row r="246" spans="2:7" hidden="1" x14ac:dyDescent="0.25">
      <c r="B246" s="181"/>
      <c r="C246" s="181"/>
      <c r="D246" s="180" t="e">
        <f t="shared" si="13"/>
        <v>#VALUE!</v>
      </c>
      <c r="E246" s="181">
        <f t="shared" si="13"/>
        <v>0</v>
      </c>
      <c r="F246" s="181">
        <f t="shared" si="13"/>
        <v>0</v>
      </c>
      <c r="G246" s="181">
        <f t="shared" si="13"/>
        <v>0</v>
      </c>
    </row>
    <row r="247" spans="2:7" hidden="1" x14ac:dyDescent="0.25">
      <c r="B247" s="180" t="s">
        <v>287</v>
      </c>
      <c r="C247" s="180" t="s">
        <v>288</v>
      </c>
      <c r="D247" s="180">
        <f t="shared" si="13"/>
        <v>0</v>
      </c>
      <c r="E247" s="180">
        <f t="shared" si="13"/>
        <v>0</v>
      </c>
      <c r="F247" s="180">
        <f t="shared" si="13"/>
        <v>0</v>
      </c>
      <c r="G247" s="180">
        <f t="shared" si="13"/>
        <v>0</v>
      </c>
    </row>
    <row r="248" spans="2:7" hidden="1" x14ac:dyDescent="0.25">
      <c r="B248" s="181" t="s">
        <v>289</v>
      </c>
      <c r="C248" s="181" t="s">
        <v>290</v>
      </c>
      <c r="D248" s="180">
        <f t="shared" si="13"/>
        <v>0</v>
      </c>
      <c r="E248" s="181">
        <f t="shared" si="13"/>
        <v>0</v>
      </c>
      <c r="F248" s="181">
        <f t="shared" si="13"/>
        <v>0</v>
      </c>
      <c r="G248" s="181">
        <f t="shared" si="13"/>
        <v>0</v>
      </c>
    </row>
    <row r="249" spans="2:7" hidden="1" x14ac:dyDescent="0.25">
      <c r="B249" s="181" t="s">
        <v>291</v>
      </c>
      <c r="C249" s="181" t="s">
        <v>292</v>
      </c>
      <c r="D249" s="180">
        <f t="shared" si="13"/>
        <v>0</v>
      </c>
      <c r="E249" s="181">
        <f t="shared" si="13"/>
        <v>0</v>
      </c>
      <c r="F249" s="181">
        <f t="shared" si="13"/>
        <v>0</v>
      </c>
      <c r="G249" s="181">
        <f t="shared" si="13"/>
        <v>0</v>
      </c>
    </row>
    <row r="250" spans="2:7" hidden="1" x14ac:dyDescent="0.25">
      <c r="B250" s="181" t="s">
        <v>293</v>
      </c>
      <c r="C250" s="181" t="s">
        <v>294</v>
      </c>
      <c r="D250" s="180">
        <f t="shared" si="13"/>
        <v>0</v>
      </c>
      <c r="E250" s="181">
        <f t="shared" si="13"/>
        <v>0</v>
      </c>
      <c r="F250" s="181">
        <f t="shared" si="13"/>
        <v>0</v>
      </c>
      <c r="G250" s="181">
        <f t="shared" si="13"/>
        <v>0</v>
      </c>
    </row>
    <row r="251" spans="2:7" hidden="1" x14ac:dyDescent="0.25">
      <c r="B251" s="181" t="s">
        <v>295</v>
      </c>
      <c r="C251" s="181" t="s">
        <v>296</v>
      </c>
      <c r="D251" s="180">
        <f t="shared" si="13"/>
        <v>0</v>
      </c>
      <c r="E251" s="181">
        <f t="shared" si="13"/>
        <v>0</v>
      </c>
      <c r="F251" s="181">
        <f t="shared" si="13"/>
        <v>0</v>
      </c>
      <c r="G251" s="181">
        <f t="shared" si="13"/>
        <v>0</v>
      </c>
    </row>
    <row r="252" spans="2:7" hidden="1" x14ac:dyDescent="0.25">
      <c r="B252" s="181"/>
      <c r="C252" s="181"/>
      <c r="D252" s="180" t="e">
        <f t="shared" si="13"/>
        <v>#VALUE!</v>
      </c>
      <c r="E252" s="181">
        <f t="shared" si="13"/>
        <v>0</v>
      </c>
      <c r="F252" s="181">
        <f t="shared" si="13"/>
        <v>0</v>
      </c>
      <c r="G252" s="181">
        <f t="shared" si="13"/>
        <v>0</v>
      </c>
    </row>
    <row r="253" spans="2:7" hidden="1" x14ac:dyDescent="0.25">
      <c r="B253" s="180" t="s">
        <v>297</v>
      </c>
      <c r="C253" s="180" t="s">
        <v>298</v>
      </c>
      <c r="D253" s="180">
        <f t="shared" si="13"/>
        <v>0</v>
      </c>
      <c r="E253" s="180">
        <f t="shared" si="13"/>
        <v>0</v>
      </c>
      <c r="F253" s="180">
        <f t="shared" si="13"/>
        <v>0</v>
      </c>
      <c r="G253" s="180">
        <f t="shared" si="13"/>
        <v>0</v>
      </c>
    </row>
    <row r="254" spans="2:7" hidden="1" x14ac:dyDescent="0.25">
      <c r="B254" s="181" t="s">
        <v>299</v>
      </c>
      <c r="C254" s="181" t="s">
        <v>300</v>
      </c>
      <c r="D254" s="180">
        <f t="shared" si="13"/>
        <v>0</v>
      </c>
      <c r="E254" s="181">
        <f t="shared" si="13"/>
        <v>0</v>
      </c>
      <c r="F254" s="181">
        <f t="shared" si="13"/>
        <v>0</v>
      </c>
      <c r="G254" s="181">
        <f t="shared" si="13"/>
        <v>0</v>
      </c>
    </row>
    <row r="255" spans="2:7" hidden="1" x14ac:dyDescent="0.25">
      <c r="B255" s="181" t="s">
        <v>301</v>
      </c>
      <c r="C255" s="181" t="s">
        <v>302</v>
      </c>
      <c r="D255" s="180">
        <f t="shared" si="13"/>
        <v>0</v>
      </c>
      <c r="E255" s="181">
        <f t="shared" si="13"/>
        <v>0</v>
      </c>
      <c r="F255" s="181">
        <f t="shared" si="13"/>
        <v>0</v>
      </c>
      <c r="G255" s="181">
        <f t="shared" si="13"/>
        <v>0</v>
      </c>
    </row>
    <row r="256" spans="2:7" hidden="1" x14ac:dyDescent="0.25">
      <c r="B256" s="181" t="s">
        <v>303</v>
      </c>
      <c r="C256" s="181" t="s">
        <v>304</v>
      </c>
      <c r="D256" s="180">
        <f t="shared" si="13"/>
        <v>0</v>
      </c>
      <c r="E256" s="181">
        <f t="shared" si="13"/>
        <v>0</v>
      </c>
      <c r="F256" s="181">
        <f t="shared" si="13"/>
        <v>0</v>
      </c>
      <c r="G256" s="181">
        <f t="shared" si="13"/>
        <v>0</v>
      </c>
    </row>
    <row r="257" spans="2:7" hidden="1" x14ac:dyDescent="0.25">
      <c r="B257" s="181" t="s">
        <v>305</v>
      </c>
      <c r="C257" s="181" t="s">
        <v>306</v>
      </c>
      <c r="D257" s="180">
        <f t="shared" ref="D257:G272" si="14">+D25/$D$226</f>
        <v>0</v>
      </c>
      <c r="E257" s="181">
        <f t="shared" si="14"/>
        <v>0</v>
      </c>
      <c r="F257" s="181">
        <f t="shared" si="14"/>
        <v>0</v>
      </c>
      <c r="G257" s="181">
        <f t="shared" si="14"/>
        <v>0</v>
      </c>
    </row>
    <row r="258" spans="2:7" hidden="1" x14ac:dyDescent="0.25">
      <c r="B258" s="181" t="s">
        <v>307</v>
      </c>
      <c r="C258" s="181" t="s">
        <v>308</v>
      </c>
      <c r="D258" s="180">
        <f t="shared" si="14"/>
        <v>0</v>
      </c>
      <c r="E258" s="181">
        <f t="shared" si="14"/>
        <v>0</v>
      </c>
      <c r="F258" s="181">
        <f t="shared" si="14"/>
        <v>0</v>
      </c>
      <c r="G258" s="181">
        <f t="shared" si="14"/>
        <v>0</v>
      </c>
    </row>
    <row r="259" spans="2:7" hidden="1" x14ac:dyDescent="0.25">
      <c r="B259" s="181"/>
      <c r="C259" s="181"/>
      <c r="D259" s="180" t="e">
        <f t="shared" si="14"/>
        <v>#VALUE!</v>
      </c>
      <c r="E259" s="181">
        <f t="shared" si="14"/>
        <v>0</v>
      </c>
      <c r="F259" s="181">
        <f t="shared" si="14"/>
        <v>0</v>
      </c>
      <c r="G259" s="181">
        <f t="shared" si="14"/>
        <v>0</v>
      </c>
    </row>
    <row r="260" spans="2:7" hidden="1" x14ac:dyDescent="0.25">
      <c r="B260" s="180" t="s">
        <v>309</v>
      </c>
      <c r="C260" s="180" t="s">
        <v>310</v>
      </c>
      <c r="D260" s="180">
        <f t="shared" si="14"/>
        <v>0</v>
      </c>
      <c r="E260" s="180">
        <f t="shared" si="14"/>
        <v>0</v>
      </c>
      <c r="F260" s="180">
        <f t="shared" si="14"/>
        <v>0</v>
      </c>
      <c r="G260" s="180">
        <f t="shared" si="14"/>
        <v>0</v>
      </c>
    </row>
    <row r="261" spans="2:7" hidden="1" x14ac:dyDescent="0.25">
      <c r="B261" s="181" t="s">
        <v>311</v>
      </c>
      <c r="C261" s="181" t="s">
        <v>312</v>
      </c>
      <c r="D261" s="180">
        <f t="shared" si="14"/>
        <v>0</v>
      </c>
      <c r="E261" s="181">
        <f t="shared" si="14"/>
        <v>0</v>
      </c>
      <c r="F261" s="181">
        <f t="shared" si="14"/>
        <v>0</v>
      </c>
      <c r="G261" s="181">
        <f t="shared" si="14"/>
        <v>0</v>
      </c>
    </row>
    <row r="262" spans="2:7" hidden="1" x14ac:dyDescent="0.25">
      <c r="B262" s="181" t="s">
        <v>313</v>
      </c>
      <c r="C262" s="181" t="s">
        <v>314</v>
      </c>
      <c r="D262" s="180">
        <f t="shared" si="14"/>
        <v>0</v>
      </c>
      <c r="E262" s="181">
        <f t="shared" si="14"/>
        <v>0</v>
      </c>
      <c r="F262" s="181">
        <f t="shared" si="14"/>
        <v>0</v>
      </c>
      <c r="G262" s="181">
        <f t="shared" si="14"/>
        <v>0</v>
      </c>
    </row>
    <row r="263" spans="2:7" hidden="1" x14ac:dyDescent="0.25">
      <c r="B263" s="181"/>
      <c r="C263" s="181"/>
      <c r="D263" s="180" t="e">
        <f t="shared" si="14"/>
        <v>#VALUE!</v>
      </c>
      <c r="E263" s="181">
        <f t="shared" si="14"/>
        <v>0</v>
      </c>
      <c r="F263" s="181">
        <f t="shared" si="14"/>
        <v>0</v>
      </c>
      <c r="G263" s="181">
        <f t="shared" si="14"/>
        <v>0</v>
      </c>
    </row>
    <row r="264" spans="2:7" hidden="1" x14ac:dyDescent="0.25">
      <c r="B264" s="180" t="s">
        <v>315</v>
      </c>
      <c r="C264" s="180" t="s">
        <v>316</v>
      </c>
      <c r="D264" s="180">
        <f t="shared" si="14"/>
        <v>0</v>
      </c>
      <c r="E264" s="180">
        <f t="shared" si="14"/>
        <v>0</v>
      </c>
      <c r="F264" s="180">
        <f t="shared" si="14"/>
        <v>0</v>
      </c>
      <c r="G264" s="180">
        <f t="shared" si="14"/>
        <v>0</v>
      </c>
    </row>
    <row r="265" spans="2:7" hidden="1" x14ac:dyDescent="0.25">
      <c r="B265" s="181" t="s">
        <v>317</v>
      </c>
      <c r="C265" s="181" t="s">
        <v>318</v>
      </c>
      <c r="D265" s="181">
        <f t="shared" si="14"/>
        <v>0</v>
      </c>
      <c r="E265" s="181">
        <f t="shared" si="14"/>
        <v>0</v>
      </c>
      <c r="F265" s="181">
        <f t="shared" si="14"/>
        <v>0</v>
      </c>
      <c r="G265" s="181">
        <f t="shared" si="14"/>
        <v>0</v>
      </c>
    </row>
    <row r="266" spans="2:7" hidden="1" x14ac:dyDescent="0.25">
      <c r="B266" s="181" t="s">
        <v>319</v>
      </c>
      <c r="C266" s="181" t="s">
        <v>320</v>
      </c>
      <c r="D266" s="181">
        <f t="shared" si="14"/>
        <v>0</v>
      </c>
      <c r="E266" s="181">
        <f t="shared" si="14"/>
        <v>0</v>
      </c>
      <c r="F266" s="181">
        <f t="shared" si="14"/>
        <v>0</v>
      </c>
      <c r="G266" s="181">
        <f t="shared" si="14"/>
        <v>0</v>
      </c>
    </row>
    <row r="267" spans="2:7" hidden="1" x14ac:dyDescent="0.25">
      <c r="B267" s="181" t="s">
        <v>321</v>
      </c>
      <c r="C267" s="181" t="s">
        <v>322</v>
      </c>
      <c r="D267" s="181">
        <f t="shared" si="14"/>
        <v>0</v>
      </c>
      <c r="E267" s="181">
        <f t="shared" si="14"/>
        <v>0</v>
      </c>
      <c r="F267" s="181">
        <f t="shared" si="14"/>
        <v>0</v>
      </c>
      <c r="G267" s="181">
        <f t="shared" si="14"/>
        <v>0</v>
      </c>
    </row>
    <row r="268" spans="2:7" hidden="1" x14ac:dyDescent="0.25">
      <c r="B268" s="181" t="s">
        <v>323</v>
      </c>
      <c r="C268" s="181" t="s">
        <v>324</v>
      </c>
      <c r="D268" s="181">
        <f t="shared" si="14"/>
        <v>0</v>
      </c>
      <c r="E268" s="181">
        <f t="shared" si="14"/>
        <v>0</v>
      </c>
      <c r="F268" s="181">
        <f t="shared" si="14"/>
        <v>0</v>
      </c>
      <c r="G268" s="181">
        <f t="shared" si="14"/>
        <v>0</v>
      </c>
    </row>
    <row r="269" spans="2:7" hidden="1" x14ac:dyDescent="0.25">
      <c r="B269" s="181" t="s">
        <v>325</v>
      </c>
      <c r="C269" s="181" t="s">
        <v>326</v>
      </c>
      <c r="D269" s="181">
        <f t="shared" si="14"/>
        <v>0</v>
      </c>
      <c r="E269" s="181">
        <f t="shared" si="14"/>
        <v>0</v>
      </c>
      <c r="F269" s="181">
        <f t="shared" si="14"/>
        <v>0</v>
      </c>
      <c r="G269" s="181">
        <f t="shared" si="14"/>
        <v>0</v>
      </c>
    </row>
    <row r="270" spans="2:7" hidden="1" x14ac:dyDescent="0.25">
      <c r="B270" s="181"/>
      <c r="C270" s="180"/>
      <c r="D270" s="180" t="e">
        <f t="shared" si="14"/>
        <v>#VALUE!</v>
      </c>
      <c r="E270" s="181">
        <f t="shared" si="14"/>
        <v>0</v>
      </c>
      <c r="F270" s="181">
        <f t="shared" si="14"/>
        <v>0</v>
      </c>
      <c r="G270" s="181">
        <f t="shared" si="14"/>
        <v>0</v>
      </c>
    </row>
    <row r="271" spans="2:7" hidden="1" x14ac:dyDescent="0.25">
      <c r="B271" s="180" t="s">
        <v>327</v>
      </c>
      <c r="C271" s="180" t="s">
        <v>328</v>
      </c>
      <c r="D271" s="180">
        <f t="shared" si="14"/>
        <v>0</v>
      </c>
      <c r="E271" s="180">
        <f t="shared" si="14"/>
        <v>0</v>
      </c>
      <c r="F271" s="180">
        <f t="shared" si="14"/>
        <v>0</v>
      </c>
      <c r="G271" s="180">
        <f t="shared" si="14"/>
        <v>0</v>
      </c>
    </row>
    <row r="272" spans="2:7" hidden="1" x14ac:dyDescent="0.25">
      <c r="B272" s="181" t="s">
        <v>329</v>
      </c>
      <c r="C272" s="181" t="s">
        <v>330</v>
      </c>
      <c r="D272" s="181">
        <f t="shared" si="14"/>
        <v>0</v>
      </c>
      <c r="E272" s="181">
        <f t="shared" si="14"/>
        <v>0</v>
      </c>
      <c r="F272" s="181">
        <f t="shared" si="14"/>
        <v>0</v>
      </c>
      <c r="G272" s="181">
        <f t="shared" si="14"/>
        <v>0</v>
      </c>
    </row>
    <row r="273" spans="2:7" hidden="1" x14ac:dyDescent="0.25">
      <c r="B273" s="181"/>
      <c r="C273" s="181"/>
      <c r="D273" s="180" t="e">
        <f t="shared" ref="D273:G280" si="15">+D41/$D$226</f>
        <v>#VALUE!</v>
      </c>
      <c r="E273" s="181">
        <f t="shared" si="15"/>
        <v>0</v>
      </c>
      <c r="F273" s="181">
        <f t="shared" si="15"/>
        <v>0</v>
      </c>
      <c r="G273" s="181">
        <f t="shared" si="15"/>
        <v>0</v>
      </c>
    </row>
    <row r="274" spans="2:7" hidden="1" x14ac:dyDescent="0.25">
      <c r="B274" s="180" t="s">
        <v>245</v>
      </c>
      <c r="C274" s="180" t="s">
        <v>146</v>
      </c>
      <c r="D274" s="180">
        <f t="shared" si="15"/>
        <v>0</v>
      </c>
      <c r="E274" s="180">
        <f t="shared" si="15"/>
        <v>0</v>
      </c>
      <c r="F274" s="180">
        <f t="shared" si="15"/>
        <v>0</v>
      </c>
      <c r="G274" s="180">
        <f t="shared" si="15"/>
        <v>0</v>
      </c>
    </row>
    <row r="275" spans="2:7" hidden="1" x14ac:dyDescent="0.25">
      <c r="B275" s="180" t="s">
        <v>331</v>
      </c>
      <c r="C275" s="180" t="s">
        <v>332</v>
      </c>
      <c r="D275" s="180">
        <f t="shared" si="15"/>
        <v>0</v>
      </c>
      <c r="E275" s="180">
        <f t="shared" si="15"/>
        <v>0</v>
      </c>
      <c r="F275" s="180">
        <f t="shared" si="15"/>
        <v>0</v>
      </c>
      <c r="G275" s="180">
        <f t="shared" si="15"/>
        <v>0</v>
      </c>
    </row>
    <row r="276" spans="2:7" hidden="1" x14ac:dyDescent="0.25">
      <c r="B276" s="181" t="s">
        <v>333</v>
      </c>
      <c r="C276" s="181" t="s">
        <v>334</v>
      </c>
      <c r="D276" s="181">
        <f t="shared" si="15"/>
        <v>0</v>
      </c>
      <c r="E276" s="181">
        <f t="shared" si="15"/>
        <v>0</v>
      </c>
      <c r="F276" s="181">
        <f t="shared" si="15"/>
        <v>0</v>
      </c>
      <c r="G276" s="181">
        <f t="shared" si="15"/>
        <v>0</v>
      </c>
    </row>
    <row r="277" spans="2:7" hidden="1" x14ac:dyDescent="0.25">
      <c r="B277" s="181" t="s">
        <v>335</v>
      </c>
      <c r="C277" s="181" t="s">
        <v>336</v>
      </c>
      <c r="D277" s="181">
        <f t="shared" si="15"/>
        <v>0</v>
      </c>
      <c r="E277" s="181">
        <f t="shared" si="15"/>
        <v>0</v>
      </c>
      <c r="F277" s="181">
        <f t="shared" si="15"/>
        <v>0</v>
      </c>
      <c r="G277" s="181">
        <f t="shared" si="15"/>
        <v>0</v>
      </c>
    </row>
    <row r="278" spans="2:7" hidden="1" x14ac:dyDescent="0.25">
      <c r="B278" s="181" t="s">
        <v>337</v>
      </c>
      <c r="C278" s="181" t="s">
        <v>338</v>
      </c>
      <c r="D278" s="181">
        <f t="shared" si="15"/>
        <v>0</v>
      </c>
      <c r="E278" s="181">
        <f t="shared" si="15"/>
        <v>0</v>
      </c>
      <c r="F278" s="181">
        <f t="shared" si="15"/>
        <v>0</v>
      </c>
      <c r="G278" s="181">
        <f t="shared" si="15"/>
        <v>0</v>
      </c>
    </row>
    <row r="279" spans="2:7" hidden="1" x14ac:dyDescent="0.25">
      <c r="B279" s="181" t="s">
        <v>339</v>
      </c>
      <c r="C279" s="181" t="s">
        <v>340</v>
      </c>
      <c r="D279" s="181">
        <f t="shared" si="15"/>
        <v>0</v>
      </c>
      <c r="E279" s="181">
        <f t="shared" si="15"/>
        <v>0</v>
      </c>
      <c r="F279" s="181">
        <f t="shared" si="15"/>
        <v>0</v>
      </c>
      <c r="G279" s="181">
        <f t="shared" si="15"/>
        <v>0</v>
      </c>
    </row>
    <row r="280" spans="2:7" hidden="1" x14ac:dyDescent="0.25">
      <c r="B280" s="181" t="s">
        <v>341</v>
      </c>
      <c r="C280" s="181" t="s">
        <v>342</v>
      </c>
      <c r="D280" s="181">
        <f t="shared" si="15"/>
        <v>0</v>
      </c>
      <c r="E280" s="181">
        <f t="shared" si="15"/>
        <v>0</v>
      </c>
      <c r="F280" s="181">
        <f t="shared" si="15"/>
        <v>0</v>
      </c>
      <c r="G280" s="181">
        <f t="shared" si="15"/>
        <v>0</v>
      </c>
    </row>
    <row r="281" spans="2:7" hidden="1" x14ac:dyDescent="0.25">
      <c r="B281" s="181"/>
      <c r="C281" s="181"/>
      <c r="D281" s="180"/>
      <c r="E281" s="181"/>
      <c r="F281" s="181"/>
      <c r="G281" s="181"/>
    </row>
    <row r="282" spans="2:7" hidden="1" x14ac:dyDescent="0.25">
      <c r="B282" s="180" t="s">
        <v>343</v>
      </c>
      <c r="C282" s="180" t="s">
        <v>344</v>
      </c>
      <c r="D282" s="180">
        <f t="shared" ref="D282:G290" si="16">+D50/$D$226</f>
        <v>0</v>
      </c>
      <c r="E282" s="180">
        <f t="shared" si="16"/>
        <v>0</v>
      </c>
      <c r="F282" s="180">
        <f t="shared" si="16"/>
        <v>0</v>
      </c>
      <c r="G282" s="180">
        <f t="shared" si="16"/>
        <v>0</v>
      </c>
    </row>
    <row r="283" spans="2:7" hidden="1" x14ac:dyDescent="0.25">
      <c r="B283" s="181" t="s">
        <v>345</v>
      </c>
      <c r="C283" s="181" t="s">
        <v>346</v>
      </c>
      <c r="D283" s="181">
        <f t="shared" si="16"/>
        <v>0</v>
      </c>
      <c r="E283" s="181">
        <f t="shared" si="16"/>
        <v>0</v>
      </c>
      <c r="F283" s="181">
        <f t="shared" si="16"/>
        <v>0</v>
      </c>
      <c r="G283" s="181">
        <f t="shared" si="16"/>
        <v>0</v>
      </c>
    </row>
    <row r="284" spans="2:7" hidden="1" x14ac:dyDescent="0.25">
      <c r="B284" s="181" t="s">
        <v>347</v>
      </c>
      <c r="C284" s="181" t="s">
        <v>348</v>
      </c>
      <c r="D284" s="181">
        <f t="shared" si="16"/>
        <v>0</v>
      </c>
      <c r="E284" s="181">
        <f t="shared" si="16"/>
        <v>0</v>
      </c>
      <c r="F284" s="181">
        <f t="shared" si="16"/>
        <v>0</v>
      </c>
      <c r="G284" s="181">
        <f t="shared" si="16"/>
        <v>0</v>
      </c>
    </row>
    <row r="285" spans="2:7" hidden="1" x14ac:dyDescent="0.25">
      <c r="B285" s="181" t="s">
        <v>349</v>
      </c>
      <c r="C285" s="181" t="s">
        <v>350</v>
      </c>
      <c r="D285" s="181">
        <f t="shared" si="16"/>
        <v>0</v>
      </c>
      <c r="E285" s="181">
        <f t="shared" si="16"/>
        <v>0</v>
      </c>
      <c r="F285" s="181">
        <f t="shared" si="16"/>
        <v>0</v>
      </c>
      <c r="G285" s="181">
        <f t="shared" si="16"/>
        <v>0</v>
      </c>
    </row>
    <row r="286" spans="2:7" hidden="1" x14ac:dyDescent="0.25">
      <c r="B286" s="181" t="s">
        <v>351</v>
      </c>
      <c r="C286" s="181" t="s">
        <v>352</v>
      </c>
      <c r="D286" s="181">
        <f t="shared" si="16"/>
        <v>0</v>
      </c>
      <c r="E286" s="181">
        <f t="shared" si="16"/>
        <v>0</v>
      </c>
      <c r="F286" s="181">
        <f t="shared" si="16"/>
        <v>0</v>
      </c>
      <c r="G286" s="181">
        <f t="shared" si="16"/>
        <v>0</v>
      </c>
    </row>
    <row r="287" spans="2:7" hidden="1" x14ac:dyDescent="0.25">
      <c r="B287" s="181" t="s">
        <v>353</v>
      </c>
      <c r="C287" s="181" t="s">
        <v>354</v>
      </c>
      <c r="D287" s="181">
        <f t="shared" si="16"/>
        <v>0</v>
      </c>
      <c r="E287" s="181">
        <f t="shared" si="16"/>
        <v>0</v>
      </c>
      <c r="F287" s="181">
        <f t="shared" si="16"/>
        <v>0</v>
      </c>
      <c r="G287" s="181">
        <f t="shared" si="16"/>
        <v>0</v>
      </c>
    </row>
    <row r="288" spans="2:7" hidden="1" x14ac:dyDescent="0.25">
      <c r="B288" s="181"/>
      <c r="C288" s="181"/>
      <c r="D288" s="180" t="e">
        <f t="shared" si="16"/>
        <v>#VALUE!</v>
      </c>
      <c r="E288" s="181">
        <f t="shared" si="16"/>
        <v>0</v>
      </c>
      <c r="F288" s="181">
        <f t="shared" si="16"/>
        <v>0</v>
      </c>
      <c r="G288" s="181">
        <f t="shared" si="16"/>
        <v>0</v>
      </c>
    </row>
    <row r="289" spans="2:7" hidden="1" x14ac:dyDescent="0.25">
      <c r="B289" s="180" t="s">
        <v>355</v>
      </c>
      <c r="C289" s="180" t="s">
        <v>356</v>
      </c>
      <c r="D289" s="180">
        <f t="shared" si="16"/>
        <v>0</v>
      </c>
      <c r="E289" s="180">
        <f t="shared" si="16"/>
        <v>0</v>
      </c>
      <c r="F289" s="180">
        <f t="shared" si="16"/>
        <v>0</v>
      </c>
      <c r="G289" s="180">
        <f t="shared" si="16"/>
        <v>0</v>
      </c>
    </row>
    <row r="290" spans="2:7" hidden="1" x14ac:dyDescent="0.25">
      <c r="B290" s="181" t="s">
        <v>357</v>
      </c>
      <c r="C290" s="181" t="s">
        <v>358</v>
      </c>
      <c r="D290" s="181">
        <f t="shared" si="16"/>
        <v>0</v>
      </c>
      <c r="E290" s="181">
        <f t="shared" si="16"/>
        <v>0</v>
      </c>
      <c r="F290" s="181">
        <f t="shared" si="16"/>
        <v>0</v>
      </c>
      <c r="G290" s="181">
        <f t="shared" si="16"/>
        <v>0</v>
      </c>
    </row>
    <row r="291" spans="2:7" hidden="1" x14ac:dyDescent="0.25">
      <c r="B291" s="181"/>
      <c r="C291" s="181"/>
      <c r="D291" s="181"/>
      <c r="E291" s="181"/>
      <c r="F291" s="181"/>
      <c r="G291" s="181"/>
    </row>
    <row r="292" spans="2:7" hidden="1" x14ac:dyDescent="0.25">
      <c r="B292" s="181" t="s">
        <v>361</v>
      </c>
      <c r="C292" s="181" t="s">
        <v>362</v>
      </c>
      <c r="D292" s="181">
        <f t="shared" ref="D292:G296" si="17">+D60/$D$226</f>
        <v>0</v>
      </c>
      <c r="E292" s="181">
        <f t="shared" si="17"/>
        <v>0</v>
      </c>
      <c r="F292" s="181">
        <f t="shared" si="17"/>
        <v>0</v>
      </c>
      <c r="G292" s="181">
        <f t="shared" si="17"/>
        <v>0</v>
      </c>
    </row>
    <row r="293" spans="2:7" hidden="1" x14ac:dyDescent="0.25">
      <c r="B293" s="181" t="s">
        <v>363</v>
      </c>
      <c r="C293" s="181" t="s">
        <v>364</v>
      </c>
      <c r="D293" s="181">
        <f t="shared" si="17"/>
        <v>0</v>
      </c>
      <c r="E293" s="181">
        <f t="shared" si="17"/>
        <v>0</v>
      </c>
      <c r="F293" s="181">
        <f t="shared" si="17"/>
        <v>0</v>
      </c>
      <c r="G293" s="181">
        <f t="shared" si="17"/>
        <v>0</v>
      </c>
    </row>
    <row r="294" spans="2:7" hidden="1" x14ac:dyDescent="0.25">
      <c r="B294" s="181" t="s">
        <v>365</v>
      </c>
      <c r="C294" s="181" t="s">
        <v>366</v>
      </c>
      <c r="D294" s="181">
        <f t="shared" si="17"/>
        <v>0</v>
      </c>
      <c r="E294" s="181">
        <f t="shared" si="17"/>
        <v>0</v>
      </c>
      <c r="F294" s="181">
        <f t="shared" si="17"/>
        <v>0</v>
      </c>
      <c r="G294" s="181">
        <f t="shared" si="17"/>
        <v>0</v>
      </c>
    </row>
    <row r="295" spans="2:7" hidden="1" x14ac:dyDescent="0.25">
      <c r="B295" s="181" t="s">
        <v>367</v>
      </c>
      <c r="C295" s="181" t="s">
        <v>368</v>
      </c>
      <c r="D295" s="181">
        <f t="shared" si="17"/>
        <v>0</v>
      </c>
      <c r="E295" s="181">
        <f t="shared" si="17"/>
        <v>0</v>
      </c>
      <c r="F295" s="181">
        <f t="shared" si="17"/>
        <v>0</v>
      </c>
      <c r="G295" s="181">
        <f t="shared" si="17"/>
        <v>0</v>
      </c>
    </row>
    <row r="296" spans="2:7" hidden="1" x14ac:dyDescent="0.25">
      <c r="B296" s="181" t="s">
        <v>369</v>
      </c>
      <c r="C296" s="181" t="s">
        <v>370</v>
      </c>
      <c r="D296" s="181">
        <f t="shared" si="17"/>
        <v>0</v>
      </c>
      <c r="E296" s="181">
        <f t="shared" si="17"/>
        <v>0</v>
      </c>
      <c r="F296" s="181">
        <f t="shared" si="17"/>
        <v>0</v>
      </c>
      <c r="G296" s="181">
        <f t="shared" si="17"/>
        <v>0</v>
      </c>
    </row>
    <row r="297" spans="2:7" hidden="1" x14ac:dyDescent="0.25">
      <c r="B297" s="181"/>
      <c r="C297" s="181"/>
      <c r="D297" s="181"/>
      <c r="E297" s="181"/>
      <c r="F297" s="181"/>
      <c r="G297" s="181"/>
    </row>
    <row r="298" spans="2:7" hidden="1" x14ac:dyDescent="0.25">
      <c r="B298" s="180" t="s">
        <v>371</v>
      </c>
      <c r="C298" s="180" t="s">
        <v>372</v>
      </c>
      <c r="D298" s="180">
        <f t="shared" ref="D298:G305" si="18">+D66/$D$226</f>
        <v>0</v>
      </c>
      <c r="E298" s="180">
        <f t="shared" si="18"/>
        <v>0</v>
      </c>
      <c r="F298" s="180">
        <f t="shared" si="18"/>
        <v>0</v>
      </c>
      <c r="G298" s="180">
        <f t="shared" si="18"/>
        <v>0</v>
      </c>
    </row>
    <row r="299" spans="2:7" hidden="1" x14ac:dyDescent="0.25">
      <c r="B299" s="181" t="s">
        <v>373</v>
      </c>
      <c r="C299" s="181" t="s">
        <v>374</v>
      </c>
      <c r="D299" s="181">
        <f t="shared" si="18"/>
        <v>0</v>
      </c>
      <c r="E299" s="181">
        <f t="shared" si="18"/>
        <v>0</v>
      </c>
      <c r="F299" s="181">
        <f t="shared" si="18"/>
        <v>0</v>
      </c>
      <c r="G299" s="181">
        <f t="shared" si="18"/>
        <v>0</v>
      </c>
    </row>
    <row r="300" spans="2:7" hidden="1" x14ac:dyDescent="0.25">
      <c r="B300" s="181" t="s">
        <v>375</v>
      </c>
      <c r="C300" s="181" t="s">
        <v>376</v>
      </c>
      <c r="D300" s="181">
        <f t="shared" si="18"/>
        <v>0</v>
      </c>
      <c r="E300" s="181">
        <f t="shared" si="18"/>
        <v>0</v>
      </c>
      <c r="F300" s="181">
        <f t="shared" si="18"/>
        <v>0</v>
      </c>
      <c r="G300" s="181">
        <f t="shared" si="18"/>
        <v>0</v>
      </c>
    </row>
    <row r="301" spans="2:7" hidden="1" x14ac:dyDescent="0.25">
      <c r="B301" s="181" t="s">
        <v>377</v>
      </c>
      <c r="C301" s="181" t="s">
        <v>378</v>
      </c>
      <c r="D301" s="181">
        <f t="shared" si="18"/>
        <v>0</v>
      </c>
      <c r="E301" s="181">
        <f t="shared" si="18"/>
        <v>0</v>
      </c>
      <c r="F301" s="181">
        <f t="shared" si="18"/>
        <v>0</v>
      </c>
      <c r="G301" s="181">
        <f t="shared" si="18"/>
        <v>0</v>
      </c>
    </row>
    <row r="302" spans="2:7" hidden="1" x14ac:dyDescent="0.25">
      <c r="B302" s="181" t="s">
        <v>379</v>
      </c>
      <c r="C302" s="181" t="s">
        <v>380</v>
      </c>
      <c r="D302" s="181">
        <f t="shared" si="18"/>
        <v>0</v>
      </c>
      <c r="E302" s="181">
        <f t="shared" si="18"/>
        <v>0</v>
      </c>
      <c r="F302" s="181">
        <f t="shared" si="18"/>
        <v>0</v>
      </c>
      <c r="G302" s="181">
        <f t="shared" si="18"/>
        <v>0</v>
      </c>
    </row>
    <row r="303" spans="2:7" hidden="1" x14ac:dyDescent="0.25">
      <c r="B303" s="181" t="s">
        <v>381</v>
      </c>
      <c r="C303" s="181" t="s">
        <v>382</v>
      </c>
      <c r="D303" s="181">
        <f t="shared" si="18"/>
        <v>0</v>
      </c>
      <c r="E303" s="181">
        <f t="shared" si="18"/>
        <v>0</v>
      </c>
      <c r="F303" s="181">
        <f t="shared" si="18"/>
        <v>0</v>
      </c>
      <c r="G303" s="181">
        <f t="shared" si="18"/>
        <v>0</v>
      </c>
    </row>
    <row r="304" spans="2:7" hidden="1" x14ac:dyDescent="0.25">
      <c r="B304" s="181" t="s">
        <v>383</v>
      </c>
      <c r="C304" s="181" t="s">
        <v>384</v>
      </c>
      <c r="D304" s="181">
        <f t="shared" si="18"/>
        <v>0</v>
      </c>
      <c r="E304" s="181">
        <f t="shared" si="18"/>
        <v>0</v>
      </c>
      <c r="F304" s="181">
        <f t="shared" si="18"/>
        <v>0</v>
      </c>
      <c r="G304" s="181">
        <f t="shared" si="18"/>
        <v>0</v>
      </c>
    </row>
    <row r="305" spans="2:7" hidden="1" x14ac:dyDescent="0.25">
      <c r="B305" s="181" t="s">
        <v>385</v>
      </c>
      <c r="C305" s="181" t="s">
        <v>386</v>
      </c>
      <c r="D305" s="181">
        <f>+D73/$D$226</f>
        <v>0</v>
      </c>
      <c r="E305" s="181">
        <f>+E73/$D$226</f>
        <v>0</v>
      </c>
      <c r="F305" s="181">
        <f>+F73/$D$226</f>
        <v>0</v>
      </c>
      <c r="G305" s="181">
        <f t="shared" si="18"/>
        <v>0</v>
      </c>
    </row>
    <row r="306" spans="2:7" hidden="1" x14ac:dyDescent="0.25">
      <c r="B306" s="181"/>
      <c r="C306" s="181"/>
      <c r="D306" s="181"/>
      <c r="E306" s="181"/>
      <c r="F306" s="181"/>
      <c r="G306" s="181"/>
    </row>
    <row r="307" spans="2:7" hidden="1" x14ac:dyDescent="0.25">
      <c r="B307" s="180" t="s">
        <v>387</v>
      </c>
      <c r="C307" s="180" t="s">
        <v>388</v>
      </c>
      <c r="D307" s="180">
        <f t="shared" ref="D307:G317" si="19">+D75/$D$226</f>
        <v>0</v>
      </c>
      <c r="E307" s="180">
        <f t="shared" si="19"/>
        <v>0</v>
      </c>
      <c r="F307" s="180">
        <f t="shared" si="19"/>
        <v>0</v>
      </c>
      <c r="G307" s="180">
        <f t="shared" si="19"/>
        <v>0</v>
      </c>
    </row>
    <row r="308" spans="2:7" hidden="1" x14ac:dyDescent="0.25">
      <c r="B308" s="181" t="s">
        <v>389</v>
      </c>
      <c r="C308" s="181" t="s">
        <v>390</v>
      </c>
      <c r="D308" s="181">
        <f t="shared" si="19"/>
        <v>0</v>
      </c>
      <c r="E308" s="181">
        <f t="shared" si="19"/>
        <v>0</v>
      </c>
      <c r="F308" s="181">
        <f t="shared" si="19"/>
        <v>0</v>
      </c>
      <c r="G308" s="181">
        <f t="shared" si="19"/>
        <v>0</v>
      </c>
    </row>
    <row r="309" spans="2:7" hidden="1" x14ac:dyDescent="0.25">
      <c r="B309" s="181" t="s">
        <v>391</v>
      </c>
      <c r="C309" s="181" t="s">
        <v>392</v>
      </c>
      <c r="D309" s="181">
        <f t="shared" si="19"/>
        <v>0</v>
      </c>
      <c r="E309" s="181">
        <f t="shared" si="19"/>
        <v>0</v>
      </c>
      <c r="F309" s="181">
        <f t="shared" si="19"/>
        <v>0</v>
      </c>
      <c r="G309" s="181">
        <f t="shared" si="19"/>
        <v>0</v>
      </c>
    </row>
    <row r="310" spans="2:7" hidden="1" x14ac:dyDescent="0.25">
      <c r="B310" s="181" t="s">
        <v>393</v>
      </c>
      <c r="C310" s="181" t="s">
        <v>394</v>
      </c>
      <c r="D310" s="181">
        <f t="shared" si="19"/>
        <v>0</v>
      </c>
      <c r="E310" s="181">
        <f t="shared" si="19"/>
        <v>0</v>
      </c>
      <c r="F310" s="181">
        <f t="shared" si="19"/>
        <v>0</v>
      </c>
      <c r="G310" s="181">
        <f t="shared" si="19"/>
        <v>0</v>
      </c>
    </row>
    <row r="311" spans="2:7" hidden="1" x14ac:dyDescent="0.25">
      <c r="B311" s="181" t="s">
        <v>395</v>
      </c>
      <c r="C311" s="181" t="s">
        <v>396</v>
      </c>
      <c r="D311" s="181">
        <f t="shared" si="19"/>
        <v>0</v>
      </c>
      <c r="E311" s="181">
        <f t="shared" si="19"/>
        <v>0</v>
      </c>
      <c r="F311" s="181">
        <f t="shared" si="19"/>
        <v>0</v>
      </c>
      <c r="G311" s="181">
        <f t="shared" si="19"/>
        <v>0</v>
      </c>
    </row>
    <row r="312" spans="2:7" hidden="1" x14ac:dyDescent="0.25">
      <c r="B312" s="181"/>
      <c r="C312" s="181"/>
      <c r="D312" s="181" t="e">
        <f t="shared" si="19"/>
        <v>#VALUE!</v>
      </c>
      <c r="E312" s="181">
        <f t="shared" si="19"/>
        <v>0</v>
      </c>
      <c r="F312" s="181">
        <f t="shared" si="19"/>
        <v>0</v>
      </c>
      <c r="G312" s="181">
        <f t="shared" si="19"/>
        <v>0</v>
      </c>
    </row>
    <row r="313" spans="2:7" hidden="1" x14ac:dyDescent="0.25">
      <c r="B313" s="180" t="s">
        <v>397</v>
      </c>
      <c r="C313" s="180" t="s">
        <v>398</v>
      </c>
      <c r="D313" s="180">
        <f t="shared" si="19"/>
        <v>0</v>
      </c>
      <c r="E313" s="180">
        <f t="shared" si="19"/>
        <v>0</v>
      </c>
      <c r="F313" s="180">
        <f t="shared" si="19"/>
        <v>0</v>
      </c>
      <c r="G313" s="180">
        <f t="shared" si="19"/>
        <v>0</v>
      </c>
    </row>
    <row r="314" spans="2:7" hidden="1" x14ac:dyDescent="0.25">
      <c r="B314" s="181" t="s">
        <v>399</v>
      </c>
      <c r="C314" s="181" t="s">
        <v>400</v>
      </c>
      <c r="D314" s="181">
        <f t="shared" si="19"/>
        <v>0</v>
      </c>
      <c r="E314" s="181">
        <f t="shared" si="19"/>
        <v>0</v>
      </c>
      <c r="F314" s="181">
        <f t="shared" si="19"/>
        <v>0</v>
      </c>
      <c r="G314" s="181">
        <f t="shared" si="19"/>
        <v>0</v>
      </c>
    </row>
    <row r="315" spans="2:7" hidden="1" x14ac:dyDescent="0.25">
      <c r="B315" s="181"/>
      <c r="C315" s="181"/>
      <c r="D315" s="180" t="e">
        <f t="shared" si="19"/>
        <v>#VALUE!</v>
      </c>
      <c r="E315" s="181">
        <f t="shared" si="19"/>
        <v>0</v>
      </c>
      <c r="F315" s="181">
        <f t="shared" si="19"/>
        <v>0</v>
      </c>
      <c r="G315" s="181">
        <f t="shared" si="19"/>
        <v>0</v>
      </c>
    </row>
    <row r="316" spans="2:7" hidden="1" x14ac:dyDescent="0.25">
      <c r="B316" s="180" t="s">
        <v>401</v>
      </c>
      <c r="C316" s="180" t="s">
        <v>402</v>
      </c>
      <c r="D316" s="180">
        <f t="shared" si="19"/>
        <v>0</v>
      </c>
      <c r="E316" s="180">
        <f t="shared" si="19"/>
        <v>0</v>
      </c>
      <c r="F316" s="180">
        <f t="shared" si="19"/>
        <v>0</v>
      </c>
      <c r="G316" s="180">
        <f t="shared" si="19"/>
        <v>0</v>
      </c>
    </row>
    <row r="317" spans="2:7" hidden="1" x14ac:dyDescent="0.25">
      <c r="B317" s="181" t="s">
        <v>403</v>
      </c>
      <c r="C317" s="181" t="s">
        <v>404</v>
      </c>
      <c r="D317" s="181">
        <f t="shared" si="19"/>
        <v>0</v>
      </c>
      <c r="E317" s="181">
        <f t="shared" si="19"/>
        <v>0</v>
      </c>
      <c r="F317" s="181">
        <f t="shared" si="19"/>
        <v>0</v>
      </c>
      <c r="G317" s="181">
        <f t="shared" si="19"/>
        <v>0</v>
      </c>
    </row>
    <row r="318" spans="2:7" hidden="1" x14ac:dyDescent="0.25">
      <c r="B318" s="181"/>
      <c r="C318" s="181"/>
      <c r="D318" s="181"/>
      <c r="E318" s="181"/>
      <c r="F318" s="181"/>
      <c r="G318" s="181"/>
    </row>
    <row r="319" spans="2:7" hidden="1" x14ac:dyDescent="0.25">
      <c r="B319" s="181"/>
      <c r="C319" s="181"/>
      <c r="D319" s="181"/>
      <c r="E319" s="181"/>
      <c r="F319" s="181"/>
      <c r="G319" s="181"/>
    </row>
    <row r="320" spans="2:7" hidden="1" x14ac:dyDescent="0.25">
      <c r="B320" s="181"/>
      <c r="C320" s="181"/>
      <c r="D320" s="180"/>
      <c r="E320" s="181"/>
      <c r="F320" s="181"/>
      <c r="G320" s="181"/>
    </row>
    <row r="321" spans="2:7" hidden="1" x14ac:dyDescent="0.25">
      <c r="B321" s="180" t="s">
        <v>409</v>
      </c>
      <c r="C321" s="180" t="s">
        <v>410</v>
      </c>
      <c r="D321" s="180">
        <f t="shared" ref="D321:G330" si="20">+D89/$D$226</f>
        <v>0</v>
      </c>
      <c r="E321" s="180">
        <f t="shared" si="20"/>
        <v>0</v>
      </c>
      <c r="F321" s="180">
        <f t="shared" si="20"/>
        <v>0</v>
      </c>
      <c r="G321" s="180">
        <f t="shared" si="20"/>
        <v>0</v>
      </c>
    </row>
    <row r="322" spans="2:7" hidden="1" x14ac:dyDescent="0.25">
      <c r="B322" s="181" t="s">
        <v>411</v>
      </c>
      <c r="C322" s="181" t="s">
        <v>412</v>
      </c>
      <c r="D322" s="181">
        <f t="shared" si="20"/>
        <v>0</v>
      </c>
      <c r="E322" s="181">
        <f t="shared" si="20"/>
        <v>0</v>
      </c>
      <c r="F322" s="181">
        <f t="shared" si="20"/>
        <v>0</v>
      </c>
      <c r="G322" s="181">
        <f t="shared" si="20"/>
        <v>0</v>
      </c>
    </row>
    <row r="323" spans="2:7" hidden="1" x14ac:dyDescent="0.25">
      <c r="B323" s="181" t="s">
        <v>413</v>
      </c>
      <c r="C323" s="181" t="s">
        <v>414</v>
      </c>
      <c r="D323" s="181">
        <f t="shared" si="20"/>
        <v>0</v>
      </c>
      <c r="E323" s="181">
        <f t="shared" si="20"/>
        <v>0</v>
      </c>
      <c r="F323" s="181">
        <f t="shared" si="20"/>
        <v>0</v>
      </c>
      <c r="G323" s="181">
        <f t="shared" si="20"/>
        <v>0</v>
      </c>
    </row>
    <row r="324" spans="2:7" hidden="1" x14ac:dyDescent="0.25">
      <c r="B324" s="181" t="s">
        <v>415</v>
      </c>
      <c r="C324" s="181" t="s">
        <v>416</v>
      </c>
      <c r="D324" s="181">
        <f t="shared" si="20"/>
        <v>0</v>
      </c>
      <c r="E324" s="181">
        <f t="shared" si="20"/>
        <v>0</v>
      </c>
      <c r="F324" s="181">
        <f t="shared" si="20"/>
        <v>0</v>
      </c>
      <c r="G324" s="181">
        <f t="shared" si="20"/>
        <v>0</v>
      </c>
    </row>
    <row r="325" spans="2:7" hidden="1" x14ac:dyDescent="0.25">
      <c r="B325" s="181" t="s">
        <v>417</v>
      </c>
      <c r="C325" s="181" t="s">
        <v>418</v>
      </c>
      <c r="D325" s="181">
        <f t="shared" si="20"/>
        <v>0</v>
      </c>
      <c r="E325" s="181">
        <f t="shared" si="20"/>
        <v>0</v>
      </c>
      <c r="F325" s="181">
        <f t="shared" si="20"/>
        <v>0</v>
      </c>
      <c r="G325" s="181">
        <f t="shared" si="20"/>
        <v>0</v>
      </c>
    </row>
    <row r="326" spans="2:7" hidden="1" x14ac:dyDescent="0.25">
      <c r="B326" s="181" t="s">
        <v>419</v>
      </c>
      <c r="C326" s="181" t="s">
        <v>420</v>
      </c>
      <c r="D326" s="181">
        <f t="shared" si="20"/>
        <v>0</v>
      </c>
      <c r="E326" s="181">
        <f t="shared" si="20"/>
        <v>0</v>
      </c>
      <c r="F326" s="181">
        <f t="shared" si="20"/>
        <v>0</v>
      </c>
      <c r="G326" s="181">
        <f t="shared" si="20"/>
        <v>0</v>
      </c>
    </row>
    <row r="327" spans="2:7" hidden="1" x14ac:dyDescent="0.25">
      <c r="B327" s="181" t="s">
        <v>421</v>
      </c>
      <c r="C327" s="181" t="s">
        <v>422</v>
      </c>
      <c r="D327" s="181">
        <f t="shared" si="20"/>
        <v>0</v>
      </c>
      <c r="E327" s="181">
        <f t="shared" si="20"/>
        <v>0</v>
      </c>
      <c r="F327" s="181">
        <f t="shared" si="20"/>
        <v>0</v>
      </c>
      <c r="G327" s="181">
        <f t="shared" si="20"/>
        <v>0</v>
      </c>
    </row>
    <row r="328" spans="2:7" hidden="1" x14ac:dyDescent="0.25">
      <c r="B328" s="181" t="s">
        <v>423</v>
      </c>
      <c r="C328" s="181" t="s">
        <v>424</v>
      </c>
      <c r="D328" s="181">
        <f t="shared" si="20"/>
        <v>0</v>
      </c>
      <c r="E328" s="181">
        <f t="shared" si="20"/>
        <v>0</v>
      </c>
      <c r="F328" s="181">
        <f t="shared" si="20"/>
        <v>0</v>
      </c>
      <c r="G328" s="181">
        <f t="shared" si="20"/>
        <v>0</v>
      </c>
    </row>
    <row r="329" spans="2:7" hidden="1" x14ac:dyDescent="0.25">
      <c r="B329" s="181" t="s">
        <v>425</v>
      </c>
      <c r="C329" s="181" t="s">
        <v>426</v>
      </c>
      <c r="D329" s="181">
        <f t="shared" si="20"/>
        <v>0</v>
      </c>
      <c r="E329" s="181">
        <f t="shared" si="20"/>
        <v>0</v>
      </c>
      <c r="F329" s="181">
        <f t="shared" si="20"/>
        <v>0</v>
      </c>
      <c r="G329" s="181">
        <f t="shared" si="20"/>
        <v>0</v>
      </c>
    </row>
    <row r="330" spans="2:7" hidden="1" x14ac:dyDescent="0.25">
      <c r="B330" s="181" t="s">
        <v>427</v>
      </c>
      <c r="C330" s="181" t="s">
        <v>428</v>
      </c>
      <c r="D330" s="181">
        <f t="shared" si="20"/>
        <v>0</v>
      </c>
      <c r="E330" s="181">
        <f t="shared" si="20"/>
        <v>0</v>
      </c>
      <c r="F330" s="181">
        <f t="shared" si="20"/>
        <v>0</v>
      </c>
      <c r="G330" s="181">
        <f t="shared" si="20"/>
        <v>0</v>
      </c>
    </row>
    <row r="331" spans="2:7" hidden="1" x14ac:dyDescent="0.25">
      <c r="B331" s="181"/>
      <c r="C331" s="181"/>
      <c r="D331" s="181"/>
      <c r="E331" s="181"/>
      <c r="F331" s="181"/>
      <c r="G331" s="181"/>
    </row>
    <row r="332" spans="2:7" hidden="1" x14ac:dyDescent="0.25">
      <c r="B332" s="180" t="s">
        <v>429</v>
      </c>
      <c r="C332" s="180" t="s">
        <v>430</v>
      </c>
      <c r="D332" s="180">
        <f t="shared" ref="D332:G334" si="21">+D100/$D$226</f>
        <v>0</v>
      </c>
      <c r="E332" s="180">
        <f t="shared" si="21"/>
        <v>0</v>
      </c>
      <c r="F332" s="180">
        <f t="shared" si="21"/>
        <v>0</v>
      </c>
      <c r="G332" s="180">
        <f t="shared" si="21"/>
        <v>0</v>
      </c>
    </row>
    <row r="333" spans="2:7" hidden="1" x14ac:dyDescent="0.25">
      <c r="B333" s="181" t="s">
        <v>431</v>
      </c>
      <c r="C333" s="181" t="s">
        <v>432</v>
      </c>
      <c r="D333" s="181">
        <f t="shared" si="21"/>
        <v>0</v>
      </c>
      <c r="E333" s="181">
        <f t="shared" si="21"/>
        <v>0</v>
      </c>
      <c r="F333" s="181">
        <f t="shared" si="21"/>
        <v>0</v>
      </c>
      <c r="G333" s="181">
        <f t="shared" si="21"/>
        <v>0</v>
      </c>
    </row>
    <row r="334" spans="2:7" ht="11.25" hidden="1" customHeight="1" x14ac:dyDescent="0.25">
      <c r="B334" s="204" t="s">
        <v>433</v>
      </c>
      <c r="C334" s="204" t="s">
        <v>434</v>
      </c>
      <c r="D334" s="204">
        <f t="shared" si="21"/>
        <v>0</v>
      </c>
      <c r="E334" s="204">
        <f t="shared" si="21"/>
        <v>0</v>
      </c>
      <c r="F334" s="204">
        <f t="shared" si="21"/>
        <v>0</v>
      </c>
      <c r="G334" s="204">
        <f t="shared" si="21"/>
        <v>0</v>
      </c>
    </row>
    <row r="335" spans="2:7" hidden="1" x14ac:dyDescent="0.25">
      <c r="B335" s="181"/>
      <c r="C335" s="181"/>
      <c r="D335" s="180"/>
      <c r="E335" s="181"/>
      <c r="F335" s="181"/>
      <c r="G335" s="181"/>
    </row>
    <row r="336" spans="2:7" hidden="1" x14ac:dyDescent="0.25">
      <c r="B336" s="180" t="s">
        <v>247</v>
      </c>
      <c r="C336" s="180" t="s">
        <v>435</v>
      </c>
      <c r="D336" s="180">
        <f t="shared" ref="D336:G342" si="22">+D104/$D$226</f>
        <v>0</v>
      </c>
      <c r="E336" s="180">
        <f t="shared" si="22"/>
        <v>0</v>
      </c>
      <c r="F336" s="180">
        <f t="shared" si="22"/>
        <v>0</v>
      </c>
      <c r="G336" s="180">
        <f t="shared" si="22"/>
        <v>0</v>
      </c>
    </row>
    <row r="337" spans="2:7" hidden="1" x14ac:dyDescent="0.25">
      <c r="B337" s="180" t="s">
        <v>436</v>
      </c>
      <c r="C337" s="180" t="s">
        <v>437</v>
      </c>
      <c r="D337" s="180">
        <f t="shared" si="22"/>
        <v>0</v>
      </c>
      <c r="E337" s="180">
        <f t="shared" si="22"/>
        <v>0</v>
      </c>
      <c r="F337" s="180">
        <f t="shared" si="22"/>
        <v>0</v>
      </c>
      <c r="G337" s="180">
        <f t="shared" si="22"/>
        <v>0</v>
      </c>
    </row>
    <row r="338" spans="2:7" hidden="1" x14ac:dyDescent="0.25">
      <c r="B338" s="181" t="s">
        <v>438</v>
      </c>
      <c r="C338" s="181" t="s">
        <v>439</v>
      </c>
      <c r="D338" s="181">
        <f t="shared" si="22"/>
        <v>0</v>
      </c>
      <c r="E338" s="181">
        <f t="shared" si="22"/>
        <v>0</v>
      </c>
      <c r="F338" s="181">
        <f t="shared" si="22"/>
        <v>0</v>
      </c>
      <c r="G338" s="181">
        <f t="shared" si="22"/>
        <v>0</v>
      </c>
    </row>
    <row r="339" spans="2:7" hidden="1" x14ac:dyDescent="0.25">
      <c r="B339" s="181" t="s">
        <v>440</v>
      </c>
      <c r="C339" s="181" t="s">
        <v>441</v>
      </c>
      <c r="D339" s="181">
        <f t="shared" si="22"/>
        <v>0</v>
      </c>
      <c r="E339" s="181">
        <f t="shared" si="22"/>
        <v>0</v>
      </c>
      <c r="F339" s="181">
        <f t="shared" si="22"/>
        <v>0</v>
      </c>
      <c r="G339" s="181">
        <f t="shared" si="22"/>
        <v>0</v>
      </c>
    </row>
    <row r="340" spans="2:7" hidden="1" x14ac:dyDescent="0.25">
      <c r="B340" s="181" t="s">
        <v>442</v>
      </c>
      <c r="C340" s="181" t="s">
        <v>443</v>
      </c>
      <c r="D340" s="181">
        <f t="shared" si="22"/>
        <v>0</v>
      </c>
      <c r="E340" s="181">
        <f t="shared" si="22"/>
        <v>0</v>
      </c>
      <c r="F340" s="181">
        <f t="shared" si="22"/>
        <v>0</v>
      </c>
      <c r="G340" s="181">
        <f t="shared" si="22"/>
        <v>0</v>
      </c>
    </row>
    <row r="341" spans="2:7" hidden="1" x14ac:dyDescent="0.25">
      <c r="B341" s="181" t="s">
        <v>444</v>
      </c>
      <c r="C341" s="181" t="s">
        <v>445</v>
      </c>
      <c r="D341" s="181">
        <f t="shared" si="22"/>
        <v>0</v>
      </c>
      <c r="E341" s="181">
        <f t="shared" si="22"/>
        <v>0</v>
      </c>
      <c r="F341" s="181">
        <f t="shared" si="22"/>
        <v>0</v>
      </c>
      <c r="G341" s="181">
        <f t="shared" si="22"/>
        <v>0</v>
      </c>
    </row>
    <row r="342" spans="2:7" hidden="1" x14ac:dyDescent="0.25">
      <c r="B342" s="181" t="s">
        <v>446</v>
      </c>
      <c r="C342" s="181" t="s">
        <v>447</v>
      </c>
      <c r="D342" s="181">
        <f t="shared" si="22"/>
        <v>0</v>
      </c>
      <c r="E342" s="181">
        <f t="shared" si="22"/>
        <v>0</v>
      </c>
      <c r="F342" s="181">
        <f t="shared" si="22"/>
        <v>0</v>
      </c>
      <c r="G342" s="181">
        <f t="shared" si="22"/>
        <v>0</v>
      </c>
    </row>
    <row r="343" spans="2:7" hidden="1" x14ac:dyDescent="0.25">
      <c r="B343" s="181"/>
      <c r="C343" s="181"/>
      <c r="D343" s="180"/>
      <c r="E343" s="181"/>
      <c r="F343" s="181"/>
      <c r="G343" s="181"/>
    </row>
    <row r="344" spans="2:7" hidden="1" x14ac:dyDescent="0.25">
      <c r="B344" s="180" t="s">
        <v>448</v>
      </c>
      <c r="C344" s="180" t="s">
        <v>449</v>
      </c>
      <c r="D344" s="180">
        <f t="shared" ref="D344:G359" si="23">+D112/$D$226</f>
        <v>0</v>
      </c>
      <c r="E344" s="180">
        <f t="shared" si="23"/>
        <v>0</v>
      </c>
      <c r="F344" s="180">
        <f t="shared" si="23"/>
        <v>0</v>
      </c>
      <c r="G344" s="180">
        <f t="shared" si="23"/>
        <v>0</v>
      </c>
    </row>
    <row r="345" spans="2:7" hidden="1" x14ac:dyDescent="0.25">
      <c r="B345" s="181" t="s">
        <v>450</v>
      </c>
      <c r="C345" s="181" t="s">
        <v>451</v>
      </c>
      <c r="D345" s="181">
        <f t="shared" si="23"/>
        <v>0</v>
      </c>
      <c r="E345" s="181">
        <f t="shared" si="23"/>
        <v>0</v>
      </c>
      <c r="F345" s="181">
        <f t="shared" si="23"/>
        <v>0</v>
      </c>
      <c r="G345" s="181">
        <f t="shared" si="23"/>
        <v>0</v>
      </c>
    </row>
    <row r="346" spans="2:7" hidden="1" x14ac:dyDescent="0.25">
      <c r="B346" s="181" t="s">
        <v>452</v>
      </c>
      <c r="C346" s="181" t="s">
        <v>453</v>
      </c>
      <c r="D346" s="181">
        <f t="shared" si="23"/>
        <v>0</v>
      </c>
      <c r="E346" s="181">
        <f t="shared" si="23"/>
        <v>0</v>
      </c>
      <c r="F346" s="181">
        <f t="shared" si="23"/>
        <v>0</v>
      </c>
      <c r="G346" s="181">
        <f t="shared" si="23"/>
        <v>0</v>
      </c>
    </row>
    <row r="347" spans="2:7" hidden="1" x14ac:dyDescent="0.25">
      <c r="B347" s="181" t="s">
        <v>454</v>
      </c>
      <c r="C347" s="181" t="s">
        <v>455</v>
      </c>
      <c r="D347" s="181">
        <f t="shared" si="23"/>
        <v>0</v>
      </c>
      <c r="E347" s="181">
        <f t="shared" si="23"/>
        <v>0</v>
      </c>
      <c r="F347" s="181">
        <f t="shared" si="23"/>
        <v>0</v>
      </c>
      <c r="G347" s="181">
        <f t="shared" si="23"/>
        <v>0</v>
      </c>
    </row>
    <row r="348" spans="2:7" hidden="1" x14ac:dyDescent="0.25">
      <c r="B348" s="181" t="s">
        <v>456</v>
      </c>
      <c r="C348" s="181" t="s">
        <v>457</v>
      </c>
      <c r="D348" s="181">
        <f t="shared" si="23"/>
        <v>0</v>
      </c>
      <c r="E348" s="181">
        <f t="shared" si="23"/>
        <v>0</v>
      </c>
      <c r="F348" s="181">
        <f t="shared" si="23"/>
        <v>0</v>
      </c>
      <c r="G348" s="181">
        <f t="shared" si="23"/>
        <v>0</v>
      </c>
    </row>
    <row r="349" spans="2:7" hidden="1" x14ac:dyDescent="0.25">
      <c r="B349" s="181"/>
      <c r="C349" s="181"/>
      <c r="D349" s="180">
        <f t="shared" si="23"/>
        <v>0</v>
      </c>
      <c r="E349" s="181">
        <f t="shared" si="23"/>
        <v>0</v>
      </c>
      <c r="F349" s="181">
        <f t="shared" si="23"/>
        <v>0</v>
      </c>
      <c r="G349" s="181">
        <f t="shared" si="23"/>
        <v>0</v>
      </c>
    </row>
    <row r="350" spans="2:7" hidden="1" x14ac:dyDescent="0.25">
      <c r="B350" s="180" t="s">
        <v>458</v>
      </c>
      <c r="C350" s="180" t="s">
        <v>459</v>
      </c>
      <c r="D350" s="180">
        <f t="shared" si="23"/>
        <v>0</v>
      </c>
      <c r="E350" s="180">
        <f t="shared" si="23"/>
        <v>0</v>
      </c>
      <c r="F350" s="180">
        <f t="shared" si="23"/>
        <v>0</v>
      </c>
      <c r="G350" s="180">
        <f t="shared" si="23"/>
        <v>0</v>
      </c>
    </row>
    <row r="351" spans="2:7" hidden="1" x14ac:dyDescent="0.25">
      <c r="B351" s="181" t="s">
        <v>460</v>
      </c>
      <c r="C351" s="181" t="s">
        <v>461</v>
      </c>
      <c r="D351" s="181">
        <f t="shared" si="23"/>
        <v>0</v>
      </c>
      <c r="E351" s="181">
        <f t="shared" si="23"/>
        <v>0</v>
      </c>
      <c r="F351" s="181">
        <f t="shared" si="23"/>
        <v>0</v>
      </c>
      <c r="G351" s="181">
        <f t="shared" si="23"/>
        <v>0</v>
      </c>
    </row>
    <row r="352" spans="2:7" hidden="1" x14ac:dyDescent="0.25">
      <c r="B352" s="181" t="s">
        <v>462</v>
      </c>
      <c r="C352" s="181" t="s">
        <v>463</v>
      </c>
      <c r="D352" s="181">
        <f t="shared" si="23"/>
        <v>0</v>
      </c>
      <c r="E352" s="181">
        <f t="shared" si="23"/>
        <v>0</v>
      </c>
      <c r="F352" s="181">
        <f t="shared" si="23"/>
        <v>0</v>
      </c>
      <c r="G352" s="181">
        <f t="shared" si="23"/>
        <v>0</v>
      </c>
    </row>
    <row r="353" spans="2:7" hidden="1" x14ac:dyDescent="0.25">
      <c r="B353" s="181" t="s">
        <v>464</v>
      </c>
      <c r="C353" s="181" t="s">
        <v>465</v>
      </c>
      <c r="D353" s="181">
        <f t="shared" si="23"/>
        <v>0</v>
      </c>
      <c r="E353" s="181">
        <f t="shared" si="23"/>
        <v>0</v>
      </c>
      <c r="F353" s="181">
        <f t="shared" si="23"/>
        <v>0</v>
      </c>
      <c r="G353" s="181">
        <f t="shared" si="23"/>
        <v>0</v>
      </c>
    </row>
    <row r="354" spans="2:7" hidden="1" x14ac:dyDescent="0.25">
      <c r="B354" s="181" t="s">
        <v>466</v>
      </c>
      <c r="C354" s="181" t="s">
        <v>467</v>
      </c>
      <c r="D354" s="181">
        <f t="shared" si="23"/>
        <v>0</v>
      </c>
      <c r="E354" s="181">
        <f t="shared" si="23"/>
        <v>0</v>
      </c>
      <c r="F354" s="181">
        <f t="shared" si="23"/>
        <v>0</v>
      </c>
      <c r="G354" s="181">
        <f t="shared" si="23"/>
        <v>0</v>
      </c>
    </row>
    <row r="355" spans="2:7" hidden="1" x14ac:dyDescent="0.25">
      <c r="B355" s="181" t="s">
        <v>468</v>
      </c>
      <c r="C355" s="181" t="s">
        <v>469</v>
      </c>
      <c r="D355" s="181">
        <f t="shared" si="23"/>
        <v>0</v>
      </c>
      <c r="E355" s="181">
        <f t="shared" si="23"/>
        <v>0</v>
      </c>
      <c r="F355" s="181">
        <f t="shared" si="23"/>
        <v>0</v>
      </c>
      <c r="G355" s="181">
        <f t="shared" si="23"/>
        <v>0</v>
      </c>
    </row>
    <row r="356" spans="2:7" hidden="1" x14ac:dyDescent="0.25">
      <c r="B356" s="181" t="s">
        <v>470</v>
      </c>
      <c r="C356" s="181" t="s">
        <v>471</v>
      </c>
      <c r="D356" s="181">
        <f t="shared" si="23"/>
        <v>0</v>
      </c>
      <c r="E356" s="181">
        <f t="shared" si="23"/>
        <v>0</v>
      </c>
      <c r="F356" s="181">
        <f t="shared" si="23"/>
        <v>0</v>
      </c>
      <c r="G356" s="181">
        <f t="shared" si="23"/>
        <v>0</v>
      </c>
    </row>
    <row r="357" spans="2:7" hidden="1" x14ac:dyDescent="0.25">
      <c r="B357" s="181" t="s">
        <v>472</v>
      </c>
      <c r="C357" s="181" t="s">
        <v>473</v>
      </c>
      <c r="D357" s="181">
        <f t="shared" si="23"/>
        <v>0</v>
      </c>
      <c r="E357" s="181">
        <f t="shared" si="23"/>
        <v>0</v>
      </c>
      <c r="F357" s="181">
        <f t="shared" si="23"/>
        <v>0</v>
      </c>
      <c r="G357" s="181">
        <f t="shared" si="23"/>
        <v>0</v>
      </c>
    </row>
    <row r="358" spans="2:7" hidden="1" x14ac:dyDescent="0.25">
      <c r="B358" s="181"/>
      <c r="C358" s="181"/>
      <c r="D358" s="180">
        <f t="shared" si="23"/>
        <v>0</v>
      </c>
      <c r="E358" s="181">
        <f t="shared" si="23"/>
        <v>0</v>
      </c>
      <c r="F358" s="181">
        <f t="shared" si="23"/>
        <v>0</v>
      </c>
      <c r="G358" s="181">
        <f t="shared" si="23"/>
        <v>0</v>
      </c>
    </row>
    <row r="359" spans="2:7" hidden="1" x14ac:dyDescent="0.25">
      <c r="B359" s="180" t="s">
        <v>474</v>
      </c>
      <c r="C359" s="180" t="s">
        <v>475</v>
      </c>
      <c r="D359" s="180">
        <f t="shared" si="23"/>
        <v>0</v>
      </c>
      <c r="E359" s="180">
        <f t="shared" si="23"/>
        <v>0</v>
      </c>
      <c r="F359" s="180">
        <f t="shared" si="23"/>
        <v>0</v>
      </c>
      <c r="G359" s="180">
        <f t="shared" si="23"/>
        <v>0</v>
      </c>
    </row>
    <row r="360" spans="2:7" hidden="1" x14ac:dyDescent="0.25">
      <c r="B360" s="181" t="s">
        <v>476</v>
      </c>
      <c r="C360" s="181" t="s">
        <v>477</v>
      </c>
      <c r="D360" s="181">
        <f t="shared" ref="D360:G361" si="24">+D128/$D$226</f>
        <v>0</v>
      </c>
      <c r="E360" s="181">
        <f t="shared" si="24"/>
        <v>0</v>
      </c>
      <c r="F360" s="181">
        <f t="shared" si="24"/>
        <v>0</v>
      </c>
      <c r="G360" s="181">
        <f t="shared" si="24"/>
        <v>0</v>
      </c>
    </row>
    <row r="361" spans="2:7" hidden="1" x14ac:dyDescent="0.25">
      <c r="B361" s="181" t="s">
        <v>478</v>
      </c>
      <c r="C361" s="181" t="s">
        <v>479</v>
      </c>
      <c r="D361" s="181">
        <f t="shared" si="24"/>
        <v>0</v>
      </c>
      <c r="E361" s="181">
        <f t="shared" si="24"/>
        <v>0</v>
      </c>
      <c r="F361" s="181">
        <f t="shared" si="24"/>
        <v>0</v>
      </c>
      <c r="G361" s="181">
        <f t="shared" si="24"/>
        <v>0</v>
      </c>
    </row>
    <row r="362" spans="2:7" ht="12" hidden="1" customHeight="1" x14ac:dyDescent="0.25">
      <c r="B362" s="181"/>
      <c r="C362" s="181"/>
      <c r="D362" s="180"/>
      <c r="E362" s="181"/>
      <c r="F362" s="181"/>
      <c r="G362" s="181"/>
    </row>
    <row r="363" spans="2:7" hidden="1" x14ac:dyDescent="0.25">
      <c r="B363" s="182" t="s">
        <v>480</v>
      </c>
      <c r="C363" s="182" t="s">
        <v>481</v>
      </c>
      <c r="D363" s="180">
        <f t="shared" ref="D363:G376" si="25">+D131/$D$226</f>
        <v>0</v>
      </c>
      <c r="E363" s="181">
        <f t="shared" si="25"/>
        <v>0</v>
      </c>
      <c r="F363" s="181">
        <f t="shared" si="25"/>
        <v>0</v>
      </c>
      <c r="G363" s="181">
        <f t="shared" si="25"/>
        <v>0</v>
      </c>
    </row>
    <row r="364" spans="2:7" hidden="1" x14ac:dyDescent="0.25">
      <c r="B364" s="183" t="s">
        <v>482</v>
      </c>
      <c r="C364" s="183" t="s">
        <v>483</v>
      </c>
      <c r="D364" s="180">
        <f t="shared" si="25"/>
        <v>0</v>
      </c>
      <c r="E364" s="181">
        <f t="shared" si="25"/>
        <v>0</v>
      </c>
      <c r="F364" s="181">
        <f t="shared" si="25"/>
        <v>0</v>
      </c>
      <c r="G364" s="181">
        <f t="shared" si="25"/>
        <v>0</v>
      </c>
    </row>
    <row r="365" spans="2:7" hidden="1" x14ac:dyDescent="0.25">
      <c r="B365" s="183" t="s">
        <v>484</v>
      </c>
      <c r="C365" s="183" t="s">
        <v>485</v>
      </c>
      <c r="D365" s="180">
        <f t="shared" si="25"/>
        <v>0</v>
      </c>
      <c r="E365" s="181">
        <f t="shared" si="25"/>
        <v>0</v>
      </c>
      <c r="F365" s="181">
        <f t="shared" si="25"/>
        <v>0</v>
      </c>
      <c r="G365" s="181">
        <f t="shared" si="25"/>
        <v>0</v>
      </c>
    </row>
    <row r="366" spans="2:7" hidden="1" x14ac:dyDescent="0.25">
      <c r="B366" s="183" t="s">
        <v>486</v>
      </c>
      <c r="C366" s="183" t="s">
        <v>487</v>
      </c>
      <c r="D366" s="180">
        <f t="shared" si="25"/>
        <v>0</v>
      </c>
      <c r="E366" s="181">
        <f t="shared" si="25"/>
        <v>0</v>
      </c>
      <c r="F366" s="181">
        <f t="shared" si="25"/>
        <v>0</v>
      </c>
      <c r="G366" s="181">
        <f t="shared" si="25"/>
        <v>0</v>
      </c>
    </row>
    <row r="367" spans="2:7" hidden="1" x14ac:dyDescent="0.25">
      <c r="B367" s="183"/>
      <c r="C367" s="183"/>
      <c r="D367" s="180">
        <f t="shared" si="25"/>
        <v>0</v>
      </c>
      <c r="E367" s="181">
        <f t="shared" si="25"/>
        <v>0</v>
      </c>
      <c r="F367" s="181">
        <f t="shared" si="25"/>
        <v>0</v>
      </c>
      <c r="G367" s="181">
        <f t="shared" si="25"/>
        <v>0</v>
      </c>
    </row>
    <row r="368" spans="2:7" hidden="1" x14ac:dyDescent="0.25">
      <c r="B368" s="180" t="s">
        <v>488</v>
      </c>
      <c r="C368" s="180" t="s">
        <v>489</v>
      </c>
      <c r="D368" s="180">
        <f t="shared" si="25"/>
        <v>0</v>
      </c>
      <c r="E368" s="180">
        <f t="shared" si="25"/>
        <v>0</v>
      </c>
      <c r="F368" s="180">
        <f t="shared" si="25"/>
        <v>0</v>
      </c>
      <c r="G368" s="180">
        <f t="shared" si="25"/>
        <v>0</v>
      </c>
    </row>
    <row r="369" spans="2:7" hidden="1" x14ac:dyDescent="0.25">
      <c r="B369" s="181" t="s">
        <v>490</v>
      </c>
      <c r="C369" s="181" t="s">
        <v>491</v>
      </c>
      <c r="D369" s="181">
        <f t="shared" si="25"/>
        <v>0</v>
      </c>
      <c r="E369" s="181">
        <f t="shared" si="25"/>
        <v>0</v>
      </c>
      <c r="F369" s="181">
        <f t="shared" si="25"/>
        <v>0</v>
      </c>
      <c r="G369" s="181">
        <f t="shared" si="25"/>
        <v>0</v>
      </c>
    </row>
    <row r="370" spans="2:7" hidden="1" x14ac:dyDescent="0.25">
      <c r="B370" s="181" t="s">
        <v>492</v>
      </c>
      <c r="C370" s="181" t="s">
        <v>493</v>
      </c>
      <c r="D370" s="181">
        <f t="shared" si="25"/>
        <v>0</v>
      </c>
      <c r="E370" s="181">
        <f t="shared" si="25"/>
        <v>0</v>
      </c>
      <c r="F370" s="181">
        <f t="shared" si="25"/>
        <v>0</v>
      </c>
      <c r="G370" s="181">
        <f t="shared" si="25"/>
        <v>0</v>
      </c>
    </row>
    <row r="371" spans="2:7" hidden="1" x14ac:dyDescent="0.25">
      <c r="B371" s="181" t="s">
        <v>494</v>
      </c>
      <c r="C371" s="181" t="s">
        <v>495</v>
      </c>
      <c r="D371" s="181">
        <f t="shared" si="25"/>
        <v>0</v>
      </c>
      <c r="E371" s="181">
        <f t="shared" si="25"/>
        <v>0</v>
      </c>
      <c r="F371" s="181">
        <f t="shared" si="25"/>
        <v>0</v>
      </c>
      <c r="G371" s="181">
        <f t="shared" si="25"/>
        <v>0</v>
      </c>
    </row>
    <row r="372" spans="2:7" hidden="1" x14ac:dyDescent="0.25">
      <c r="B372" s="181" t="s">
        <v>496</v>
      </c>
      <c r="C372" s="181" t="s">
        <v>497</v>
      </c>
      <c r="D372" s="181">
        <f t="shared" si="25"/>
        <v>0</v>
      </c>
      <c r="E372" s="181">
        <f t="shared" si="25"/>
        <v>0</v>
      </c>
      <c r="F372" s="181">
        <f t="shared" si="25"/>
        <v>0</v>
      </c>
      <c r="G372" s="181">
        <f t="shared" si="25"/>
        <v>0</v>
      </c>
    </row>
    <row r="373" spans="2:7" hidden="1" x14ac:dyDescent="0.25">
      <c r="B373" s="204" t="s">
        <v>498</v>
      </c>
      <c r="C373" s="204" t="s">
        <v>499</v>
      </c>
      <c r="D373" s="204">
        <f t="shared" si="25"/>
        <v>0</v>
      </c>
      <c r="E373" s="204">
        <f t="shared" si="25"/>
        <v>0</v>
      </c>
      <c r="F373" s="204">
        <f t="shared" si="25"/>
        <v>0</v>
      </c>
      <c r="G373" s="204">
        <f t="shared" si="25"/>
        <v>0</v>
      </c>
    </row>
    <row r="374" spans="2:7" hidden="1" x14ac:dyDescent="0.25">
      <c r="B374" s="181" t="s">
        <v>500</v>
      </c>
      <c r="C374" s="181" t="s">
        <v>501</v>
      </c>
      <c r="D374" s="181">
        <f t="shared" si="25"/>
        <v>0</v>
      </c>
      <c r="E374" s="181">
        <f t="shared" si="25"/>
        <v>0</v>
      </c>
      <c r="F374" s="181">
        <f t="shared" si="25"/>
        <v>0</v>
      </c>
      <c r="G374" s="181">
        <f t="shared" si="25"/>
        <v>0</v>
      </c>
    </row>
    <row r="375" spans="2:7" hidden="1" x14ac:dyDescent="0.25">
      <c r="B375" s="181" t="s">
        <v>502</v>
      </c>
      <c r="C375" s="181" t="s">
        <v>503</v>
      </c>
      <c r="D375" s="181">
        <f t="shared" si="25"/>
        <v>0</v>
      </c>
      <c r="E375" s="181">
        <f t="shared" si="25"/>
        <v>0</v>
      </c>
      <c r="F375" s="181">
        <f t="shared" si="25"/>
        <v>0</v>
      </c>
      <c r="G375" s="181">
        <f t="shared" si="25"/>
        <v>0</v>
      </c>
    </row>
    <row r="376" spans="2:7" hidden="1" x14ac:dyDescent="0.25">
      <c r="B376" s="181" t="s">
        <v>504</v>
      </c>
      <c r="C376" s="181" t="s">
        <v>505</v>
      </c>
      <c r="D376" s="181">
        <f t="shared" si="25"/>
        <v>0</v>
      </c>
      <c r="E376" s="181">
        <f t="shared" si="25"/>
        <v>0</v>
      </c>
      <c r="F376" s="181">
        <f t="shared" si="25"/>
        <v>0</v>
      </c>
      <c r="G376" s="181">
        <f t="shared" si="25"/>
        <v>0</v>
      </c>
    </row>
    <row r="377" spans="2:7" hidden="1" x14ac:dyDescent="0.25">
      <c r="B377" s="181"/>
      <c r="C377" s="181"/>
      <c r="D377" s="180"/>
      <c r="E377" s="181"/>
      <c r="F377" s="181"/>
      <c r="G377" s="181"/>
    </row>
    <row r="378" spans="2:7" hidden="1" x14ac:dyDescent="0.25">
      <c r="B378" s="180" t="s">
        <v>506</v>
      </c>
      <c r="C378" s="180" t="s">
        <v>507</v>
      </c>
      <c r="D378" s="180">
        <f t="shared" ref="D378:G383" si="26">+D146/$D$226</f>
        <v>0</v>
      </c>
      <c r="E378" s="180">
        <f t="shared" si="26"/>
        <v>0</v>
      </c>
      <c r="F378" s="180">
        <f t="shared" si="26"/>
        <v>0</v>
      </c>
      <c r="G378" s="180">
        <f t="shared" si="26"/>
        <v>0</v>
      </c>
    </row>
    <row r="379" spans="2:7" hidden="1" x14ac:dyDescent="0.25">
      <c r="B379" s="180" t="s">
        <v>508</v>
      </c>
      <c r="C379" s="180" t="s">
        <v>509</v>
      </c>
      <c r="D379" s="180">
        <f t="shared" si="26"/>
        <v>0</v>
      </c>
      <c r="E379" s="180">
        <f t="shared" si="26"/>
        <v>0</v>
      </c>
      <c r="F379" s="180">
        <f t="shared" si="26"/>
        <v>0</v>
      </c>
      <c r="G379" s="180">
        <f t="shared" si="26"/>
        <v>0</v>
      </c>
    </row>
    <row r="380" spans="2:7" hidden="1" x14ac:dyDescent="0.25">
      <c r="B380" s="181" t="s">
        <v>510</v>
      </c>
      <c r="C380" s="181" t="s">
        <v>511</v>
      </c>
      <c r="D380" s="181">
        <f t="shared" si="26"/>
        <v>0</v>
      </c>
      <c r="E380" s="180">
        <f t="shared" si="26"/>
        <v>0</v>
      </c>
      <c r="F380" s="180">
        <f t="shared" si="26"/>
        <v>0</v>
      </c>
      <c r="G380" s="181">
        <f t="shared" si="26"/>
        <v>0</v>
      </c>
    </row>
    <row r="381" spans="2:7" hidden="1" x14ac:dyDescent="0.25">
      <c r="B381" s="181"/>
      <c r="C381" s="181"/>
      <c r="D381" s="180">
        <f t="shared" si="26"/>
        <v>0</v>
      </c>
      <c r="E381" s="180">
        <f t="shared" si="26"/>
        <v>0</v>
      </c>
      <c r="F381" s="180">
        <f t="shared" si="26"/>
        <v>0</v>
      </c>
      <c r="G381" s="180">
        <f t="shared" si="26"/>
        <v>0</v>
      </c>
    </row>
    <row r="382" spans="2:7" hidden="1" x14ac:dyDescent="0.25">
      <c r="B382" s="180" t="s">
        <v>512</v>
      </c>
      <c r="C382" s="180" t="s">
        <v>513</v>
      </c>
      <c r="D382" s="180">
        <f t="shared" si="26"/>
        <v>0</v>
      </c>
      <c r="E382" s="180">
        <f t="shared" si="26"/>
        <v>0</v>
      </c>
      <c r="F382" s="180">
        <f t="shared" si="26"/>
        <v>0</v>
      </c>
      <c r="G382" s="180">
        <f t="shared" si="26"/>
        <v>0</v>
      </c>
    </row>
    <row r="383" spans="2:7" hidden="1" x14ac:dyDescent="0.25">
      <c r="B383" s="181" t="s">
        <v>514</v>
      </c>
      <c r="C383" s="181" t="s">
        <v>515</v>
      </c>
      <c r="D383" s="181">
        <f t="shared" si="26"/>
        <v>0</v>
      </c>
      <c r="E383" s="181">
        <f t="shared" si="26"/>
        <v>0</v>
      </c>
      <c r="F383" s="181">
        <f t="shared" si="26"/>
        <v>0</v>
      </c>
      <c r="G383" s="181">
        <f t="shared" si="26"/>
        <v>0</v>
      </c>
    </row>
    <row r="384" spans="2:7" hidden="1" x14ac:dyDescent="0.25">
      <c r="B384" s="181"/>
      <c r="C384" s="181"/>
      <c r="D384" s="181"/>
      <c r="E384" s="181"/>
      <c r="F384" s="181"/>
      <c r="G384" s="181"/>
    </row>
    <row r="385" spans="2:7" hidden="1" x14ac:dyDescent="0.25">
      <c r="B385" s="180" t="s">
        <v>516</v>
      </c>
      <c r="C385" s="180" t="s">
        <v>517</v>
      </c>
      <c r="D385" s="180">
        <f t="shared" ref="D385:G387" si="27">+D153/$D$226</f>
        <v>0</v>
      </c>
      <c r="E385" s="180">
        <f t="shared" si="27"/>
        <v>0</v>
      </c>
      <c r="F385" s="180">
        <f t="shared" si="27"/>
        <v>0</v>
      </c>
      <c r="G385" s="180">
        <f t="shared" si="27"/>
        <v>0</v>
      </c>
    </row>
    <row r="386" spans="2:7" hidden="1" x14ac:dyDescent="0.25">
      <c r="B386" s="180" t="s">
        <v>518</v>
      </c>
      <c r="C386" s="180" t="s">
        <v>519</v>
      </c>
      <c r="D386" s="180">
        <f t="shared" si="27"/>
        <v>0</v>
      </c>
      <c r="E386" s="180">
        <f t="shared" si="27"/>
        <v>0</v>
      </c>
      <c r="F386" s="180">
        <f t="shared" si="27"/>
        <v>0</v>
      </c>
      <c r="G386" s="180">
        <f t="shared" si="27"/>
        <v>0</v>
      </c>
    </row>
    <row r="387" spans="2:7" hidden="1" x14ac:dyDescent="0.25">
      <c r="B387" s="181" t="s">
        <v>520</v>
      </c>
      <c r="C387" s="181" t="s">
        <v>521</v>
      </c>
      <c r="D387" s="181">
        <f t="shared" si="27"/>
        <v>0</v>
      </c>
      <c r="E387" s="181">
        <f t="shared" si="27"/>
        <v>0</v>
      </c>
      <c r="F387" s="181">
        <f t="shared" si="27"/>
        <v>0</v>
      </c>
      <c r="G387" s="181">
        <f t="shared" si="27"/>
        <v>0</v>
      </c>
    </row>
    <row r="388" spans="2:7" hidden="1" x14ac:dyDescent="0.25">
      <c r="B388" s="181"/>
      <c r="C388" s="181"/>
      <c r="D388" s="180"/>
      <c r="E388" s="181"/>
      <c r="F388" s="181"/>
      <c r="G388" s="181"/>
    </row>
    <row r="389" spans="2:7" x14ac:dyDescent="0.25">
      <c r="B389" s="180" t="s">
        <v>215</v>
      </c>
      <c r="C389" s="180" t="s">
        <v>150</v>
      </c>
      <c r="D389" s="180">
        <f t="shared" ref="D389:G398" si="28">+D157/$D$226</f>
        <v>-8782967.1676499993</v>
      </c>
      <c r="E389" s="180">
        <f t="shared" si="28"/>
        <v>-1583852.1282599999</v>
      </c>
      <c r="F389" s="180">
        <f t="shared" si="28"/>
        <v>-4511524.9637399996</v>
      </c>
      <c r="G389" s="180">
        <f t="shared" si="28"/>
        <v>-2687590.07565</v>
      </c>
    </row>
    <row r="390" spans="2:7" x14ac:dyDescent="0.25">
      <c r="B390" s="180" t="s">
        <v>522</v>
      </c>
      <c r="C390" s="180" t="s">
        <v>523</v>
      </c>
      <c r="D390" s="180">
        <f t="shared" si="28"/>
        <v>-3311602.6264299997</v>
      </c>
      <c r="E390" s="180">
        <f t="shared" si="28"/>
        <v>-1583852.1282599999</v>
      </c>
      <c r="F390" s="180">
        <f t="shared" si="28"/>
        <v>-940925.49816999992</v>
      </c>
      <c r="G390" s="180">
        <f t="shared" si="28"/>
        <v>-786825</v>
      </c>
    </row>
    <row r="391" spans="2:7" x14ac:dyDescent="0.25">
      <c r="B391" s="181" t="s">
        <v>524</v>
      </c>
      <c r="C391" s="181" t="s">
        <v>525</v>
      </c>
      <c r="D391" s="181">
        <f t="shared" si="28"/>
        <v>-80310</v>
      </c>
      <c r="E391" s="181">
        <f t="shared" si="28"/>
        <v>0</v>
      </c>
      <c r="F391" s="181">
        <f t="shared" si="28"/>
        <v>-39960</v>
      </c>
      <c r="G391" s="181">
        <f t="shared" si="28"/>
        <v>-40350</v>
      </c>
    </row>
    <row r="392" spans="2:7" x14ac:dyDescent="0.25">
      <c r="B392" s="181" t="s">
        <v>526</v>
      </c>
      <c r="C392" s="181" t="s">
        <v>527</v>
      </c>
      <c r="D392" s="181">
        <f t="shared" si="28"/>
        <v>-93695</v>
      </c>
      <c r="E392" s="181">
        <f t="shared" si="28"/>
        <v>0</v>
      </c>
      <c r="F392" s="181">
        <f t="shared" si="28"/>
        <v>-46620</v>
      </c>
      <c r="G392" s="181">
        <f t="shared" si="28"/>
        <v>-47075</v>
      </c>
    </row>
    <row r="393" spans="2:7" x14ac:dyDescent="0.25">
      <c r="B393" s="181" t="s">
        <v>528</v>
      </c>
      <c r="C393" s="181" t="s">
        <v>529</v>
      </c>
      <c r="D393" s="181">
        <f t="shared" si="28"/>
        <v>-518421.09889999998</v>
      </c>
      <c r="E393" s="181">
        <f t="shared" si="28"/>
        <v>-304261.09889999998</v>
      </c>
      <c r="F393" s="181">
        <f t="shared" si="28"/>
        <v>-106560</v>
      </c>
      <c r="G393" s="181">
        <f t="shared" si="28"/>
        <v>-107600</v>
      </c>
    </row>
    <row r="394" spans="2:7" x14ac:dyDescent="0.25">
      <c r="B394" s="181" t="s">
        <v>530</v>
      </c>
      <c r="C394" s="181" t="s">
        <v>531</v>
      </c>
      <c r="D394" s="181">
        <f t="shared" si="28"/>
        <v>-570415.10589999997</v>
      </c>
      <c r="E394" s="181">
        <f t="shared" si="28"/>
        <v>-356255.10589999997</v>
      </c>
      <c r="F394" s="181">
        <f t="shared" si="28"/>
        <v>-106560</v>
      </c>
      <c r="G394" s="181">
        <f t="shared" si="28"/>
        <v>-107600</v>
      </c>
    </row>
    <row r="395" spans="2:7" x14ac:dyDescent="0.25">
      <c r="B395" s="181" t="s">
        <v>532</v>
      </c>
      <c r="C395" s="181" t="s">
        <v>533</v>
      </c>
      <c r="D395" s="181">
        <f t="shared" si="28"/>
        <v>-772178.87</v>
      </c>
      <c r="E395" s="181">
        <f t="shared" si="28"/>
        <v>-449853.37182999996</v>
      </c>
      <c r="F395" s="181">
        <f t="shared" si="28"/>
        <v>-241625.49816999998</v>
      </c>
      <c r="G395" s="181">
        <f t="shared" si="28"/>
        <v>-80700</v>
      </c>
    </row>
    <row r="396" spans="2:7" x14ac:dyDescent="0.25">
      <c r="B396" s="181" t="s">
        <v>534</v>
      </c>
      <c r="C396" s="181" t="s">
        <v>535</v>
      </c>
      <c r="D396" s="181">
        <f t="shared" si="28"/>
        <v>-645735.58080999996</v>
      </c>
      <c r="E396" s="181">
        <f t="shared" si="28"/>
        <v>-110335.58080999998</v>
      </c>
      <c r="F396" s="181">
        <f t="shared" si="28"/>
        <v>-266400</v>
      </c>
      <c r="G396" s="181">
        <f t="shared" si="28"/>
        <v>-269000</v>
      </c>
    </row>
    <row r="397" spans="2:7" x14ac:dyDescent="0.25">
      <c r="B397" s="181" t="s">
        <v>536</v>
      </c>
      <c r="C397" s="181" t="s">
        <v>537</v>
      </c>
      <c r="D397" s="181">
        <f t="shared" si="28"/>
        <v>-226844.53290000002</v>
      </c>
      <c r="E397" s="181">
        <f t="shared" si="28"/>
        <v>-173304.53290000002</v>
      </c>
      <c r="F397" s="181">
        <f t="shared" si="28"/>
        <v>-26640</v>
      </c>
      <c r="G397" s="181">
        <f t="shared" si="28"/>
        <v>-26900</v>
      </c>
    </row>
    <row r="398" spans="2:7" x14ac:dyDescent="0.25">
      <c r="B398" s="204" t="s">
        <v>538</v>
      </c>
      <c r="C398" s="204" t="s">
        <v>539</v>
      </c>
      <c r="D398" s="204">
        <f t="shared" si="28"/>
        <v>-404002.43792</v>
      </c>
      <c r="E398" s="204">
        <f t="shared" si="28"/>
        <v>-189842.43792000003</v>
      </c>
      <c r="F398" s="204">
        <f t="shared" si="28"/>
        <v>-106560</v>
      </c>
      <c r="G398" s="204">
        <f t="shared" si="28"/>
        <v>-107600</v>
      </c>
    </row>
    <row r="399" spans="2:7" x14ac:dyDescent="0.25">
      <c r="B399" s="181"/>
      <c r="C399" s="181"/>
      <c r="D399" s="180"/>
      <c r="E399" s="181"/>
      <c r="F399" s="181"/>
      <c r="G399" s="181"/>
    </row>
    <row r="400" spans="2:7" x14ac:dyDescent="0.25">
      <c r="B400" s="180" t="s">
        <v>540</v>
      </c>
      <c r="C400" s="180" t="s">
        <v>541</v>
      </c>
      <c r="D400" s="180">
        <f t="shared" ref="D400:G405" si="29">+D168/$D$226</f>
        <v>-5471364.5412199991</v>
      </c>
      <c r="E400" s="180">
        <f t="shared" si="29"/>
        <v>0</v>
      </c>
      <c r="F400" s="180">
        <f t="shared" si="29"/>
        <v>-3570599.4655699995</v>
      </c>
      <c r="G400" s="180">
        <f t="shared" si="29"/>
        <v>-1900765.07565</v>
      </c>
    </row>
    <row r="401" spans="2:7" ht="13.8" x14ac:dyDescent="0.3">
      <c r="B401" s="181" t="s">
        <v>542</v>
      </c>
      <c r="C401" s="181" t="s">
        <v>543</v>
      </c>
      <c r="D401" s="181">
        <f t="shared" si="29"/>
        <v>-4925825.0412199991</v>
      </c>
      <c r="E401" s="244">
        <f t="shared" si="29"/>
        <v>0</v>
      </c>
      <c r="F401" s="181">
        <f t="shared" si="29"/>
        <v>-3321428.5655699996</v>
      </c>
      <c r="G401" s="181">
        <f t="shared" si="29"/>
        <v>-1604396.4756500002</v>
      </c>
    </row>
    <row r="402" spans="2:7" x14ac:dyDescent="0.25">
      <c r="B402" s="181" t="s">
        <v>544</v>
      </c>
      <c r="C402" s="181" t="s">
        <v>545</v>
      </c>
      <c r="D402" s="181">
        <f t="shared" si="29"/>
        <v>-221089.5</v>
      </c>
      <c r="E402" s="181">
        <f t="shared" si="29"/>
        <v>0</v>
      </c>
      <c r="F402" s="181">
        <f t="shared" si="29"/>
        <v>-100980.9</v>
      </c>
      <c r="G402" s="181">
        <f t="shared" si="29"/>
        <v>-120108.6</v>
      </c>
    </row>
    <row r="403" spans="2:7" hidden="1" x14ac:dyDescent="0.25">
      <c r="B403" s="181" t="s">
        <v>546</v>
      </c>
      <c r="C403" s="181" t="s">
        <v>547</v>
      </c>
      <c r="D403" s="181">
        <f t="shared" si="29"/>
        <v>0</v>
      </c>
      <c r="E403" s="181">
        <f t="shared" si="29"/>
        <v>0</v>
      </c>
      <c r="F403" s="181">
        <f t="shared" si="29"/>
        <v>0</v>
      </c>
      <c r="G403" s="181">
        <f t="shared" si="29"/>
        <v>0</v>
      </c>
    </row>
    <row r="404" spans="2:7" x14ac:dyDescent="0.25">
      <c r="B404" s="181" t="s">
        <v>548</v>
      </c>
      <c r="C404" s="181" t="s">
        <v>549</v>
      </c>
      <c r="D404" s="181">
        <f t="shared" si="29"/>
        <v>-92700</v>
      </c>
      <c r="E404" s="181">
        <f t="shared" si="29"/>
        <v>0</v>
      </c>
      <c r="F404" s="181">
        <f t="shared" si="29"/>
        <v>-42340</v>
      </c>
      <c r="G404" s="181">
        <f t="shared" si="29"/>
        <v>-50360</v>
      </c>
    </row>
    <row r="405" spans="2:7" x14ac:dyDescent="0.25">
      <c r="B405" s="181" t="s">
        <v>550</v>
      </c>
      <c r="C405" s="181" t="s">
        <v>551</v>
      </c>
      <c r="D405" s="181">
        <f t="shared" si="29"/>
        <v>-231750</v>
      </c>
      <c r="E405" s="181">
        <f t="shared" si="29"/>
        <v>0</v>
      </c>
      <c r="F405" s="181">
        <f t="shared" si="29"/>
        <v>-105850</v>
      </c>
      <c r="G405" s="181">
        <f t="shared" si="29"/>
        <v>-125900</v>
      </c>
    </row>
    <row r="406" spans="2:7" hidden="1" x14ac:dyDescent="0.25">
      <c r="B406" s="181"/>
      <c r="C406" s="181"/>
      <c r="D406" s="180"/>
      <c r="E406" s="181"/>
      <c r="F406" s="181"/>
      <c r="G406" s="181"/>
    </row>
    <row r="407" spans="2:7" hidden="1" x14ac:dyDescent="0.25">
      <c r="B407" s="182" t="s">
        <v>552</v>
      </c>
      <c r="C407" s="182" t="s">
        <v>553</v>
      </c>
      <c r="D407" s="180">
        <f t="shared" ref="D407:G408" si="30">+D175/$D$226</f>
        <v>0</v>
      </c>
      <c r="E407" s="181">
        <f t="shared" si="30"/>
        <v>0</v>
      </c>
      <c r="F407" s="181">
        <f t="shared" si="30"/>
        <v>0</v>
      </c>
      <c r="G407" s="181">
        <f t="shared" si="30"/>
        <v>0</v>
      </c>
    </row>
    <row r="408" spans="2:7" hidden="1" x14ac:dyDescent="0.25">
      <c r="B408" s="183" t="s">
        <v>554</v>
      </c>
      <c r="C408" s="183" t="s">
        <v>555</v>
      </c>
      <c r="D408" s="180">
        <f t="shared" si="30"/>
        <v>0</v>
      </c>
      <c r="E408" s="181">
        <f t="shared" si="30"/>
        <v>0</v>
      </c>
      <c r="F408" s="181">
        <f t="shared" si="30"/>
        <v>0</v>
      </c>
      <c r="G408" s="181">
        <f t="shared" si="30"/>
        <v>0</v>
      </c>
    </row>
    <row r="409" spans="2:7" hidden="1" x14ac:dyDescent="0.25">
      <c r="B409" s="183" t="s">
        <v>556</v>
      </c>
      <c r="C409" s="183" t="s">
        <v>557</v>
      </c>
      <c r="D409" s="180"/>
      <c r="E409" s="181"/>
      <c r="F409" s="181"/>
      <c r="G409" s="181"/>
    </row>
    <row r="410" spans="2:7" hidden="1" x14ac:dyDescent="0.25">
      <c r="B410" s="181"/>
      <c r="C410" s="181"/>
      <c r="D410" s="180">
        <f t="shared" ref="D410:G414" si="31">+D178/$D$226</f>
        <v>0</v>
      </c>
      <c r="E410" s="181">
        <f t="shared" si="31"/>
        <v>0</v>
      </c>
      <c r="F410" s="181">
        <f t="shared" si="31"/>
        <v>0</v>
      </c>
      <c r="G410" s="181">
        <f t="shared" si="31"/>
        <v>0</v>
      </c>
    </row>
    <row r="411" spans="2:7" hidden="1" x14ac:dyDescent="0.25">
      <c r="B411" s="180" t="s">
        <v>558</v>
      </c>
      <c r="C411" s="180" t="s">
        <v>559</v>
      </c>
      <c r="D411" s="180">
        <f t="shared" si="31"/>
        <v>0</v>
      </c>
      <c r="E411" s="180">
        <f t="shared" si="31"/>
        <v>0</v>
      </c>
      <c r="F411" s="180">
        <f t="shared" si="31"/>
        <v>0</v>
      </c>
      <c r="G411" s="180">
        <f t="shared" si="31"/>
        <v>0</v>
      </c>
    </row>
    <row r="412" spans="2:7" hidden="1" x14ac:dyDescent="0.25">
      <c r="B412" s="181" t="s">
        <v>560</v>
      </c>
      <c r="C412" s="181" t="s">
        <v>561</v>
      </c>
      <c r="D412" s="181">
        <f t="shared" si="31"/>
        <v>0</v>
      </c>
      <c r="E412" s="181">
        <f t="shared" si="31"/>
        <v>0</v>
      </c>
      <c r="F412" s="181">
        <f t="shared" si="31"/>
        <v>0</v>
      </c>
      <c r="G412" s="181">
        <f t="shared" si="31"/>
        <v>0</v>
      </c>
    </row>
    <row r="413" spans="2:7" hidden="1" x14ac:dyDescent="0.25">
      <c r="B413" s="181" t="s">
        <v>562</v>
      </c>
      <c r="C413" s="181" t="s">
        <v>563</v>
      </c>
      <c r="D413" s="181">
        <f t="shared" si="31"/>
        <v>0</v>
      </c>
      <c r="E413" s="181">
        <f t="shared" si="31"/>
        <v>0</v>
      </c>
      <c r="F413" s="181">
        <f t="shared" si="31"/>
        <v>0</v>
      </c>
      <c r="G413" s="181">
        <f t="shared" si="31"/>
        <v>0</v>
      </c>
    </row>
    <row r="414" spans="2:7" ht="14.25" hidden="1" customHeight="1" x14ac:dyDescent="0.25">
      <c r="B414" s="181" t="s">
        <v>564</v>
      </c>
      <c r="C414" s="181" t="s">
        <v>565</v>
      </c>
      <c r="D414" s="181">
        <f t="shared" si="31"/>
        <v>0</v>
      </c>
      <c r="E414" s="181">
        <f t="shared" si="31"/>
        <v>0</v>
      </c>
      <c r="F414" s="181">
        <f t="shared" si="31"/>
        <v>0</v>
      </c>
      <c r="G414" s="181">
        <f t="shared" si="31"/>
        <v>0</v>
      </c>
    </row>
    <row r="415" spans="2:7" ht="11.25" hidden="1" customHeight="1" x14ac:dyDescent="0.25">
      <c r="B415" s="181"/>
      <c r="C415" s="181"/>
      <c r="D415" s="180"/>
      <c r="E415" s="181"/>
      <c r="F415" s="181"/>
      <c r="G415" s="181"/>
    </row>
    <row r="416" spans="2:7" hidden="1" x14ac:dyDescent="0.25">
      <c r="B416" s="180" t="s">
        <v>249</v>
      </c>
      <c r="C416" s="180" t="s">
        <v>566</v>
      </c>
      <c r="D416" s="180">
        <f t="shared" ref="D416:G419" si="32">+D184/$D$226</f>
        <v>0</v>
      </c>
      <c r="E416" s="180">
        <f t="shared" si="32"/>
        <v>0</v>
      </c>
      <c r="F416" s="180">
        <f t="shared" si="32"/>
        <v>0</v>
      </c>
      <c r="G416" s="180">
        <f t="shared" si="32"/>
        <v>0</v>
      </c>
    </row>
    <row r="417" spans="2:7" hidden="1" x14ac:dyDescent="0.25">
      <c r="B417" s="180" t="s">
        <v>567</v>
      </c>
      <c r="C417" s="180" t="s">
        <v>568</v>
      </c>
      <c r="D417" s="180">
        <f t="shared" si="32"/>
        <v>0</v>
      </c>
      <c r="E417" s="180">
        <f t="shared" si="32"/>
        <v>0</v>
      </c>
      <c r="F417" s="180">
        <f t="shared" si="32"/>
        <v>0</v>
      </c>
      <c r="G417" s="180">
        <f t="shared" si="32"/>
        <v>0</v>
      </c>
    </row>
    <row r="418" spans="2:7" hidden="1" x14ac:dyDescent="0.25">
      <c r="B418" s="181" t="s">
        <v>569</v>
      </c>
      <c r="C418" s="181" t="s">
        <v>570</v>
      </c>
      <c r="D418" s="181">
        <f t="shared" si="32"/>
        <v>0</v>
      </c>
      <c r="E418" s="181">
        <f t="shared" si="32"/>
        <v>0</v>
      </c>
      <c r="F418" s="181">
        <f t="shared" si="32"/>
        <v>0</v>
      </c>
      <c r="G418" s="181">
        <f t="shared" si="32"/>
        <v>0</v>
      </c>
    </row>
    <row r="419" spans="2:7" hidden="1" x14ac:dyDescent="0.25">
      <c r="B419" s="181" t="s">
        <v>571</v>
      </c>
      <c r="C419" s="181" t="s">
        <v>572</v>
      </c>
      <c r="D419" s="181">
        <f t="shared" si="32"/>
        <v>0</v>
      </c>
      <c r="E419" s="181">
        <f t="shared" si="32"/>
        <v>0</v>
      </c>
      <c r="F419" s="181">
        <f t="shared" si="32"/>
        <v>0</v>
      </c>
      <c r="G419" s="181">
        <f t="shared" si="32"/>
        <v>0</v>
      </c>
    </row>
    <row r="420" spans="2:7" hidden="1" x14ac:dyDescent="0.25">
      <c r="B420" s="180"/>
      <c r="C420" s="180"/>
      <c r="D420" s="180"/>
      <c r="E420" s="180"/>
      <c r="F420" s="180"/>
      <c r="G420" s="180"/>
    </row>
    <row r="421" spans="2:7" hidden="1" x14ac:dyDescent="0.25">
      <c r="B421" s="180" t="s">
        <v>573</v>
      </c>
      <c r="C421" s="180" t="s">
        <v>574</v>
      </c>
      <c r="D421" s="180">
        <f t="shared" ref="D421:G425" si="33">+D189/$D$226</f>
        <v>0</v>
      </c>
      <c r="E421" s="180">
        <f t="shared" si="33"/>
        <v>0</v>
      </c>
      <c r="F421" s="180">
        <f t="shared" si="33"/>
        <v>0</v>
      </c>
      <c r="G421" s="180">
        <f t="shared" si="33"/>
        <v>0</v>
      </c>
    </row>
    <row r="422" spans="2:7" hidden="1" x14ac:dyDescent="0.25">
      <c r="B422" s="181" t="s">
        <v>575</v>
      </c>
      <c r="C422" s="181" t="s">
        <v>576</v>
      </c>
      <c r="D422" s="181">
        <f t="shared" si="33"/>
        <v>0</v>
      </c>
      <c r="E422" s="181">
        <f t="shared" si="33"/>
        <v>0</v>
      </c>
      <c r="F422" s="181">
        <f t="shared" si="33"/>
        <v>0</v>
      </c>
      <c r="G422" s="181">
        <f t="shared" si="33"/>
        <v>0</v>
      </c>
    </row>
    <row r="423" spans="2:7" hidden="1" x14ac:dyDescent="0.25">
      <c r="B423" s="181" t="s">
        <v>577</v>
      </c>
      <c r="C423" s="181" t="s">
        <v>578</v>
      </c>
      <c r="D423" s="181">
        <f t="shared" si="33"/>
        <v>0</v>
      </c>
      <c r="E423" s="181">
        <f t="shared" si="33"/>
        <v>0</v>
      </c>
      <c r="F423" s="181">
        <f t="shared" si="33"/>
        <v>0</v>
      </c>
      <c r="G423" s="181">
        <f t="shared" si="33"/>
        <v>0</v>
      </c>
    </row>
    <row r="424" spans="2:7" hidden="1" x14ac:dyDescent="0.25">
      <c r="B424" s="181" t="s">
        <v>579</v>
      </c>
      <c r="C424" s="181" t="s">
        <v>580</v>
      </c>
      <c r="D424" s="181">
        <f t="shared" si="33"/>
        <v>0</v>
      </c>
      <c r="E424" s="181">
        <f t="shared" si="33"/>
        <v>0</v>
      </c>
      <c r="F424" s="181">
        <f t="shared" si="33"/>
        <v>0</v>
      </c>
      <c r="G424" s="181">
        <f t="shared" si="33"/>
        <v>0</v>
      </c>
    </row>
    <row r="425" spans="2:7" hidden="1" x14ac:dyDescent="0.25">
      <c r="B425" s="181" t="s">
        <v>581</v>
      </c>
      <c r="C425" s="181" t="s">
        <v>582</v>
      </c>
      <c r="D425" s="181">
        <f t="shared" si="33"/>
        <v>0</v>
      </c>
      <c r="E425" s="181">
        <f t="shared" si="33"/>
        <v>0</v>
      </c>
      <c r="F425" s="181">
        <f t="shared" si="33"/>
        <v>0</v>
      </c>
      <c r="G425" s="181">
        <f t="shared" si="33"/>
        <v>0</v>
      </c>
    </row>
    <row r="426" spans="2:7" hidden="1" x14ac:dyDescent="0.25">
      <c r="B426" s="181"/>
      <c r="C426" s="181"/>
      <c r="D426" s="180"/>
      <c r="E426" s="181"/>
      <c r="F426" s="181"/>
      <c r="G426" s="181"/>
    </row>
    <row r="427" spans="2:7" hidden="1" x14ac:dyDescent="0.25">
      <c r="B427" s="180" t="s">
        <v>583</v>
      </c>
      <c r="C427" s="180" t="s">
        <v>584</v>
      </c>
      <c r="D427" s="180">
        <f t="shared" ref="D427:G428" si="34">+D195/$D$226</f>
        <v>0</v>
      </c>
      <c r="E427" s="180">
        <f t="shared" si="34"/>
        <v>0</v>
      </c>
      <c r="F427" s="180">
        <f t="shared" si="34"/>
        <v>0</v>
      </c>
      <c r="G427" s="180">
        <f t="shared" si="34"/>
        <v>0</v>
      </c>
    </row>
    <row r="428" spans="2:7" hidden="1" x14ac:dyDescent="0.25">
      <c r="B428" s="181" t="s">
        <v>585</v>
      </c>
      <c r="C428" s="181" t="s">
        <v>586</v>
      </c>
      <c r="D428" s="181">
        <f t="shared" si="34"/>
        <v>0</v>
      </c>
      <c r="E428" s="181">
        <f t="shared" si="34"/>
        <v>0</v>
      </c>
      <c r="F428" s="181">
        <f t="shared" si="34"/>
        <v>0</v>
      </c>
      <c r="G428" s="181">
        <f t="shared" si="34"/>
        <v>0</v>
      </c>
    </row>
    <row r="429" spans="2:7" hidden="1" x14ac:dyDescent="0.25">
      <c r="B429" s="181"/>
      <c r="C429" s="181"/>
      <c r="D429" s="180"/>
      <c r="E429" s="181"/>
      <c r="F429" s="181"/>
      <c r="G429" s="181"/>
    </row>
    <row r="430" spans="2:7" hidden="1" x14ac:dyDescent="0.25">
      <c r="B430" s="180" t="s">
        <v>587</v>
      </c>
      <c r="C430" s="180" t="s">
        <v>588</v>
      </c>
      <c r="D430" s="180">
        <f t="shared" ref="D430:G434" si="35">+D198/$D$226</f>
        <v>0</v>
      </c>
      <c r="E430" s="180">
        <f t="shared" si="35"/>
        <v>0</v>
      </c>
      <c r="F430" s="180">
        <f t="shared" si="35"/>
        <v>0</v>
      </c>
      <c r="G430" s="180">
        <f t="shared" si="35"/>
        <v>0</v>
      </c>
    </row>
    <row r="431" spans="2:7" hidden="1" x14ac:dyDescent="0.25">
      <c r="B431" s="181" t="s">
        <v>589</v>
      </c>
      <c r="C431" s="181" t="s">
        <v>590</v>
      </c>
      <c r="D431" s="181">
        <f t="shared" si="35"/>
        <v>0</v>
      </c>
      <c r="E431" s="181">
        <f t="shared" si="35"/>
        <v>0</v>
      </c>
      <c r="F431" s="181">
        <f t="shared" si="35"/>
        <v>0</v>
      </c>
      <c r="G431" s="181">
        <f t="shared" si="35"/>
        <v>0</v>
      </c>
    </row>
    <row r="432" spans="2:7" hidden="1" x14ac:dyDescent="0.25">
      <c r="B432" s="181" t="s">
        <v>591</v>
      </c>
      <c r="C432" s="181" t="s">
        <v>592</v>
      </c>
      <c r="D432" s="181">
        <f t="shared" si="35"/>
        <v>0</v>
      </c>
      <c r="E432" s="181">
        <f t="shared" si="35"/>
        <v>0</v>
      </c>
      <c r="F432" s="181">
        <f t="shared" si="35"/>
        <v>0</v>
      </c>
      <c r="G432" s="181">
        <f t="shared" si="35"/>
        <v>0</v>
      </c>
    </row>
    <row r="433" spans="2:7" hidden="1" x14ac:dyDescent="0.25">
      <c r="B433" s="181" t="s">
        <v>593</v>
      </c>
      <c r="C433" s="181" t="s">
        <v>594</v>
      </c>
      <c r="D433" s="181">
        <f t="shared" si="35"/>
        <v>0</v>
      </c>
      <c r="E433" s="181">
        <f t="shared" si="35"/>
        <v>0</v>
      </c>
      <c r="F433" s="181">
        <f t="shared" si="35"/>
        <v>0</v>
      </c>
      <c r="G433" s="181">
        <f t="shared" si="35"/>
        <v>0</v>
      </c>
    </row>
    <row r="434" spans="2:7" hidden="1" x14ac:dyDescent="0.25">
      <c r="B434" s="181" t="s">
        <v>595</v>
      </c>
      <c r="C434" s="181" t="s">
        <v>596</v>
      </c>
      <c r="D434" s="181">
        <f t="shared" si="35"/>
        <v>0</v>
      </c>
      <c r="E434" s="181">
        <f t="shared" si="35"/>
        <v>0</v>
      </c>
      <c r="F434" s="181">
        <f t="shared" si="35"/>
        <v>0</v>
      </c>
      <c r="G434" s="181">
        <f t="shared" si="35"/>
        <v>0</v>
      </c>
    </row>
    <row r="435" spans="2:7" hidden="1" x14ac:dyDescent="0.25">
      <c r="B435" s="181"/>
      <c r="C435" s="181"/>
      <c r="D435" s="180"/>
      <c r="E435" s="181"/>
      <c r="F435" s="181"/>
      <c r="G435" s="181"/>
    </row>
    <row r="436" spans="2:7" hidden="1" x14ac:dyDescent="0.25">
      <c r="B436" s="180" t="s">
        <v>597</v>
      </c>
      <c r="C436" s="180" t="s">
        <v>598</v>
      </c>
      <c r="D436" s="180">
        <f t="shared" ref="D436:G437" si="36">+D204/$D$226</f>
        <v>0</v>
      </c>
      <c r="E436" s="180">
        <f t="shared" si="36"/>
        <v>0</v>
      </c>
      <c r="F436" s="181">
        <f t="shared" si="36"/>
        <v>0</v>
      </c>
      <c r="G436" s="181">
        <f t="shared" si="36"/>
        <v>0</v>
      </c>
    </row>
    <row r="437" spans="2:7" hidden="1" x14ac:dyDescent="0.25">
      <c r="B437" s="181" t="s">
        <v>599</v>
      </c>
      <c r="C437" s="181" t="s">
        <v>600</v>
      </c>
      <c r="D437" s="181">
        <f t="shared" si="36"/>
        <v>0</v>
      </c>
      <c r="E437" s="181">
        <f t="shared" si="36"/>
        <v>0</v>
      </c>
      <c r="F437" s="181">
        <f t="shared" si="36"/>
        <v>0</v>
      </c>
      <c r="G437" s="181">
        <f t="shared" si="36"/>
        <v>0</v>
      </c>
    </row>
    <row r="438" spans="2:7" hidden="1" x14ac:dyDescent="0.25">
      <c r="B438" s="181"/>
      <c r="C438" s="181"/>
      <c r="D438" s="180"/>
      <c r="E438" s="181"/>
      <c r="F438" s="181"/>
      <c r="G438" s="181"/>
    </row>
    <row r="439" spans="2:7" hidden="1" x14ac:dyDescent="0.25">
      <c r="B439" s="180" t="s">
        <v>601</v>
      </c>
      <c r="C439" s="180" t="s">
        <v>602</v>
      </c>
      <c r="D439" s="180">
        <f t="shared" ref="D439:G440" si="37">+D207/$D$226</f>
        <v>0</v>
      </c>
      <c r="E439" s="180">
        <f t="shared" si="37"/>
        <v>0</v>
      </c>
      <c r="F439" s="180">
        <f t="shared" si="37"/>
        <v>0</v>
      </c>
      <c r="G439" s="180">
        <f t="shared" si="37"/>
        <v>0</v>
      </c>
    </row>
    <row r="440" spans="2:7" hidden="1" x14ac:dyDescent="0.25">
      <c r="B440" s="181" t="s">
        <v>603</v>
      </c>
      <c r="C440" s="181" t="s">
        <v>604</v>
      </c>
      <c r="D440" s="181">
        <f t="shared" si="37"/>
        <v>0</v>
      </c>
      <c r="E440" s="181">
        <f t="shared" si="37"/>
        <v>0</v>
      </c>
      <c r="F440" s="181">
        <f t="shared" si="37"/>
        <v>0</v>
      </c>
      <c r="G440" s="181">
        <f t="shared" si="37"/>
        <v>0</v>
      </c>
    </row>
    <row r="441" spans="2:7" hidden="1" x14ac:dyDescent="0.25">
      <c r="B441" s="181"/>
      <c r="C441" s="181"/>
      <c r="D441" s="180"/>
      <c r="E441" s="181"/>
      <c r="F441" s="181"/>
      <c r="G441" s="181"/>
    </row>
    <row r="442" spans="2:7" hidden="1" x14ac:dyDescent="0.25">
      <c r="B442" s="180" t="s">
        <v>605</v>
      </c>
      <c r="C442" s="180" t="s">
        <v>606</v>
      </c>
      <c r="D442" s="180">
        <f t="shared" ref="D442:G444" si="38">+D210/$D$226</f>
        <v>0</v>
      </c>
      <c r="E442" s="180">
        <f t="shared" si="38"/>
        <v>0</v>
      </c>
      <c r="F442" s="180">
        <f t="shared" si="38"/>
        <v>0</v>
      </c>
      <c r="G442" s="180">
        <f t="shared" si="38"/>
        <v>0</v>
      </c>
    </row>
    <row r="443" spans="2:7" hidden="1" x14ac:dyDescent="0.25">
      <c r="B443" s="181" t="s">
        <v>607</v>
      </c>
      <c r="C443" s="181" t="s">
        <v>608</v>
      </c>
      <c r="D443" s="181">
        <f t="shared" si="38"/>
        <v>0</v>
      </c>
      <c r="E443" s="181">
        <f t="shared" si="38"/>
        <v>0</v>
      </c>
      <c r="F443" s="181">
        <f t="shared" si="38"/>
        <v>0</v>
      </c>
      <c r="G443" s="181">
        <f t="shared" si="38"/>
        <v>0</v>
      </c>
    </row>
    <row r="444" spans="2:7" hidden="1" x14ac:dyDescent="0.25">
      <c r="B444" s="181" t="s">
        <v>609</v>
      </c>
      <c r="C444" s="181" t="s">
        <v>610</v>
      </c>
      <c r="D444" s="181">
        <f t="shared" si="38"/>
        <v>0</v>
      </c>
      <c r="E444" s="181">
        <f t="shared" si="38"/>
        <v>0</v>
      </c>
      <c r="F444" s="181">
        <f t="shared" si="38"/>
        <v>0</v>
      </c>
      <c r="G444" s="181">
        <f t="shared" si="38"/>
        <v>0</v>
      </c>
    </row>
    <row r="445" spans="2:7" hidden="1" x14ac:dyDescent="0.25">
      <c r="B445" s="181"/>
      <c r="C445" s="181"/>
      <c r="D445" s="180"/>
      <c r="E445" s="181"/>
      <c r="F445" s="181"/>
      <c r="G445" s="181"/>
    </row>
    <row r="446" spans="2:7" hidden="1" x14ac:dyDescent="0.25">
      <c r="B446" s="180" t="s">
        <v>611</v>
      </c>
      <c r="C446" s="180" t="s">
        <v>612</v>
      </c>
      <c r="D446" s="180">
        <f t="shared" ref="D446:G448" si="39">+D214/$D$226</f>
        <v>0</v>
      </c>
      <c r="E446" s="180">
        <f t="shared" si="39"/>
        <v>0</v>
      </c>
      <c r="F446" s="180">
        <f t="shared" si="39"/>
        <v>0</v>
      </c>
      <c r="G446" s="180">
        <f t="shared" si="39"/>
        <v>0</v>
      </c>
    </row>
    <row r="447" spans="2:7" hidden="1" x14ac:dyDescent="0.25">
      <c r="B447" s="181" t="s">
        <v>613</v>
      </c>
      <c r="C447" s="181" t="s">
        <v>614</v>
      </c>
      <c r="D447" s="181">
        <f t="shared" si="39"/>
        <v>0</v>
      </c>
      <c r="E447" s="181">
        <f t="shared" si="39"/>
        <v>0</v>
      </c>
      <c r="F447" s="181">
        <f t="shared" si="39"/>
        <v>0</v>
      </c>
      <c r="G447" s="181">
        <f t="shared" si="39"/>
        <v>0</v>
      </c>
    </row>
    <row r="448" spans="2:7" hidden="1" x14ac:dyDescent="0.25">
      <c r="B448" s="181" t="s">
        <v>615</v>
      </c>
      <c r="C448" s="181" t="s">
        <v>616</v>
      </c>
      <c r="D448" s="181">
        <f t="shared" si="39"/>
        <v>0</v>
      </c>
      <c r="E448" s="181">
        <f t="shared" si="39"/>
        <v>0</v>
      </c>
      <c r="F448" s="181">
        <f t="shared" si="39"/>
        <v>0</v>
      </c>
      <c r="G448" s="181">
        <f t="shared" si="39"/>
        <v>0</v>
      </c>
    </row>
    <row r="449" spans="2:7" x14ac:dyDescent="0.25">
      <c r="B449" s="180"/>
      <c r="C449" s="180"/>
      <c r="D449" s="180"/>
      <c r="E449" s="180"/>
      <c r="F449" s="180"/>
      <c r="G449" s="180"/>
    </row>
    <row r="450" spans="2:7" x14ac:dyDescent="0.25">
      <c r="B450" s="180" t="s">
        <v>224</v>
      </c>
      <c r="C450" s="180" t="s">
        <v>200</v>
      </c>
      <c r="D450" s="180">
        <f t="shared" ref="D450:G452" si="40">+D218/$D$226</f>
        <v>-18382.353090000004</v>
      </c>
      <c r="E450" s="180">
        <f t="shared" si="40"/>
        <v>-18382.353090000004</v>
      </c>
      <c r="F450" s="180">
        <f t="shared" si="40"/>
        <v>0</v>
      </c>
      <c r="G450" s="180">
        <f t="shared" si="40"/>
        <v>0</v>
      </c>
    </row>
    <row r="451" spans="2:7" hidden="1" x14ac:dyDescent="0.25">
      <c r="B451" s="181" t="s">
        <v>617</v>
      </c>
      <c r="C451" s="181" t="s">
        <v>618</v>
      </c>
      <c r="D451" s="181">
        <f t="shared" si="40"/>
        <v>0</v>
      </c>
      <c r="E451" s="181">
        <f t="shared" si="40"/>
        <v>0</v>
      </c>
      <c r="F451" s="181">
        <f t="shared" si="40"/>
        <v>0</v>
      </c>
      <c r="G451" s="181">
        <f t="shared" si="40"/>
        <v>0</v>
      </c>
    </row>
    <row r="452" spans="2:7" x14ac:dyDescent="0.25">
      <c r="B452" s="183" t="s">
        <v>126</v>
      </c>
      <c r="C452" s="183" t="s">
        <v>627</v>
      </c>
      <c r="D452" s="181">
        <f t="shared" si="40"/>
        <v>-18382.353090000004</v>
      </c>
      <c r="E452" s="181">
        <f t="shared" si="40"/>
        <v>-18382.353090000004</v>
      </c>
      <c r="F452" s="181">
        <f t="shared" si="40"/>
        <v>0</v>
      </c>
      <c r="G452" s="181">
        <f t="shared" si="40"/>
        <v>0</v>
      </c>
    </row>
    <row r="453" spans="2:7" hidden="1" x14ac:dyDescent="0.25">
      <c r="B453" s="183" t="s">
        <v>132</v>
      </c>
      <c r="C453" s="183" t="s">
        <v>620</v>
      </c>
      <c r="D453" s="181"/>
      <c r="E453" s="181"/>
      <c r="F453" s="181"/>
      <c r="G453" s="181"/>
    </row>
    <row r="454" spans="2:7" hidden="1" x14ac:dyDescent="0.25">
      <c r="B454" s="181"/>
      <c r="C454" s="181"/>
      <c r="D454" s="181">
        <f t="shared" ref="D454:G455" si="41">+D222/$D$226</f>
        <v>0</v>
      </c>
      <c r="E454" s="181">
        <f t="shared" si="41"/>
        <v>0</v>
      </c>
      <c r="F454" s="181">
        <f t="shared" si="41"/>
        <v>0</v>
      </c>
      <c r="G454" s="181">
        <f t="shared" si="41"/>
        <v>0</v>
      </c>
    </row>
    <row r="455" spans="2:7" ht="14.4" thickBot="1" x14ac:dyDescent="0.35">
      <c r="B455" s="246" t="s">
        <v>621</v>
      </c>
      <c r="C455" s="246"/>
      <c r="D455" s="247">
        <f t="shared" si="41"/>
        <v>-8801349.5207400005</v>
      </c>
      <c r="E455" s="247">
        <f t="shared" si="41"/>
        <v>-1602234.48135</v>
      </c>
      <c r="F455" s="247">
        <f t="shared" si="41"/>
        <v>-4511524.9637399996</v>
      </c>
      <c r="G455" s="247">
        <f t="shared" si="41"/>
        <v>-2687590.07565</v>
      </c>
    </row>
    <row r="458" spans="2:7" hidden="1" x14ac:dyDescent="0.25"/>
    <row r="459" spans="2:7" hidden="1" x14ac:dyDescent="0.25">
      <c r="D459" s="170">
        <f>+D455-'[1]Conso.Egre.Neto AUMENTOS'!D456</f>
        <v>-11619013.802779123</v>
      </c>
    </row>
    <row r="460" spans="2:7" hidden="1" x14ac:dyDescent="0.25"/>
    <row r="461" spans="2:7" hidden="1" x14ac:dyDescent="0.25"/>
  </sheetData>
  <mergeCells count="26">
    <mergeCell ref="B455:C455"/>
    <mergeCell ref="B233:G233"/>
    <mergeCell ref="B234:G234"/>
    <mergeCell ref="B235:G235"/>
    <mergeCell ref="B238:B239"/>
    <mergeCell ref="C238:C239"/>
    <mergeCell ref="D238:D239"/>
    <mergeCell ref="E238:E239"/>
    <mergeCell ref="F238:F239"/>
    <mergeCell ref="G238:G239"/>
    <mergeCell ref="G6:G7"/>
    <mergeCell ref="B223:C223"/>
    <mergeCell ref="B229:G229"/>
    <mergeCell ref="B230:G230"/>
    <mergeCell ref="B231:G231"/>
    <mergeCell ref="B232:G232"/>
    <mergeCell ref="B1:G1"/>
    <mergeCell ref="B2:G2"/>
    <mergeCell ref="B3:G3"/>
    <mergeCell ref="B4:G4"/>
    <mergeCell ref="B5:G5"/>
    <mergeCell ref="B6:B7"/>
    <mergeCell ref="C6:C7"/>
    <mergeCell ref="D6:D7"/>
    <mergeCell ref="E6:E7"/>
    <mergeCell ref="F6:F7"/>
  </mergeCells>
  <printOptions horizontalCentered="1"/>
  <pageMargins left="0.5" right="0.5" top="1" bottom="0.25" header="0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24DAC-AEBE-4082-8B0B-77B49C3D2575}">
  <dimension ref="A1:B15"/>
  <sheetViews>
    <sheetView workbookViewId="0">
      <selection activeCell="B23" sqref="B23"/>
    </sheetView>
  </sheetViews>
  <sheetFormatPr baseColWidth="10" defaultRowHeight="14.4" x14ac:dyDescent="0.3"/>
  <cols>
    <col min="1" max="1" width="42.109375" customWidth="1"/>
    <col min="2" max="2" width="18.88671875" customWidth="1"/>
  </cols>
  <sheetData>
    <row r="1" spans="1:2" x14ac:dyDescent="0.3">
      <c r="A1" s="12" t="s">
        <v>0</v>
      </c>
      <c r="B1" s="12"/>
    </row>
    <row r="2" spans="1:2" x14ac:dyDescent="0.3">
      <c r="A2" s="12" t="s">
        <v>14</v>
      </c>
      <c r="B2" s="12"/>
    </row>
    <row r="3" spans="1:2" x14ac:dyDescent="0.3">
      <c r="A3" s="19" t="s">
        <v>15</v>
      </c>
      <c r="B3" s="19"/>
    </row>
    <row r="4" spans="1:2" x14ac:dyDescent="0.3">
      <c r="A4" s="14" t="s">
        <v>3</v>
      </c>
      <c r="B4" s="14" t="s">
        <v>4</v>
      </c>
    </row>
    <row r="5" spans="1:2" x14ac:dyDescent="0.3">
      <c r="A5" s="15" t="s">
        <v>16</v>
      </c>
      <c r="B5" s="16">
        <v>38679518.795999996</v>
      </c>
    </row>
    <row r="6" spans="1:2" x14ac:dyDescent="0.3">
      <c r="A6" s="15" t="s">
        <v>17</v>
      </c>
      <c r="B6" s="16">
        <v>31283923.957300995</v>
      </c>
    </row>
    <row r="7" spans="1:2" x14ac:dyDescent="0.3">
      <c r="A7" s="17" t="s">
        <v>18</v>
      </c>
      <c r="B7" s="18">
        <v>-7395594.8386990018</v>
      </c>
    </row>
    <row r="9" spans="1:2" x14ac:dyDescent="0.3">
      <c r="A9" s="12" t="s">
        <v>0</v>
      </c>
      <c r="B9" s="12"/>
    </row>
    <row r="10" spans="1:2" x14ac:dyDescent="0.3">
      <c r="A10" s="12" t="s">
        <v>19</v>
      </c>
      <c r="B10" s="12"/>
    </row>
    <row r="11" spans="1:2" x14ac:dyDescent="0.3">
      <c r="A11" s="12" t="s">
        <v>15</v>
      </c>
      <c r="B11" s="12"/>
    </row>
    <row r="12" spans="1:2" x14ac:dyDescent="0.3">
      <c r="A12" s="14" t="s">
        <v>3</v>
      </c>
      <c r="B12" s="14" t="s">
        <v>4</v>
      </c>
    </row>
    <row r="13" spans="1:2" x14ac:dyDescent="0.3">
      <c r="A13" s="15" t="s">
        <v>20</v>
      </c>
      <c r="B13" s="16">
        <v>1544933.6140000001</v>
      </c>
    </row>
    <row r="14" spans="1:2" x14ac:dyDescent="0.3">
      <c r="A14" s="15" t="s">
        <v>21</v>
      </c>
      <c r="B14" s="16">
        <v>2742662.39329</v>
      </c>
    </row>
    <row r="15" spans="1:2" x14ac:dyDescent="0.3">
      <c r="A15" s="17" t="s">
        <v>18</v>
      </c>
      <c r="B15" s="18">
        <v>1197728.77929</v>
      </c>
    </row>
  </sheetData>
  <mergeCells count="5">
    <mergeCell ref="A11:B11"/>
    <mergeCell ref="A2:B2"/>
    <mergeCell ref="A1:B1"/>
    <mergeCell ref="A9:B9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78F82-C1D4-4B5B-A0CA-6A5B9ACB82EE}">
  <dimension ref="A1:C70"/>
  <sheetViews>
    <sheetView topLeftCell="A49" workbookViewId="0">
      <selection activeCell="B72" sqref="B72"/>
    </sheetView>
  </sheetViews>
  <sheetFormatPr baseColWidth="10" defaultRowHeight="14.4" x14ac:dyDescent="0.3"/>
  <cols>
    <col min="2" max="2" width="42.6640625" bestFit="1" customWidth="1"/>
    <col min="3" max="3" width="12.6640625" bestFit="1" customWidth="1"/>
  </cols>
  <sheetData>
    <row r="1" spans="1:3" x14ac:dyDescent="0.3">
      <c r="A1" s="27" t="s">
        <v>22</v>
      </c>
      <c r="B1" s="27"/>
      <c r="C1" s="27"/>
    </row>
    <row r="2" spans="1:3" x14ac:dyDescent="0.3">
      <c r="A2" s="27" t="s">
        <v>23</v>
      </c>
      <c r="B2" s="27"/>
      <c r="C2" s="27"/>
    </row>
    <row r="3" spans="1:3" x14ac:dyDescent="0.3">
      <c r="A3" s="27" t="s">
        <v>24</v>
      </c>
      <c r="B3" s="27"/>
      <c r="C3" s="27"/>
    </row>
    <row r="4" spans="1:3" x14ac:dyDescent="0.3">
      <c r="A4" s="20" t="s">
        <v>25</v>
      </c>
      <c r="B4" s="21" t="s">
        <v>3</v>
      </c>
      <c r="C4" s="22" t="s">
        <v>4</v>
      </c>
    </row>
    <row r="5" spans="1:3" x14ac:dyDescent="0.3">
      <c r="A5" t="s">
        <v>94</v>
      </c>
      <c r="B5" t="s">
        <v>95</v>
      </c>
      <c r="C5" s="28">
        <v>-65890.453049999996</v>
      </c>
    </row>
    <row r="6" spans="1:3" x14ac:dyDescent="0.3">
      <c r="A6" t="s">
        <v>96</v>
      </c>
      <c r="B6" t="s">
        <v>97</v>
      </c>
      <c r="C6" s="28">
        <v>-93695</v>
      </c>
    </row>
    <row r="7" spans="1:3" x14ac:dyDescent="0.3">
      <c r="A7" t="s">
        <v>98</v>
      </c>
      <c r="B7" t="s">
        <v>99</v>
      </c>
      <c r="C7" s="28">
        <v>-488941.46149999992</v>
      </c>
    </row>
    <row r="8" spans="1:3" x14ac:dyDescent="0.3">
      <c r="A8" t="s">
        <v>100</v>
      </c>
      <c r="B8" t="s">
        <v>101</v>
      </c>
      <c r="C8" s="28">
        <v>-526227.79616000003</v>
      </c>
    </row>
    <row r="9" spans="1:3" x14ac:dyDescent="0.3">
      <c r="A9" t="s">
        <v>102</v>
      </c>
      <c r="B9" t="s">
        <v>103</v>
      </c>
      <c r="C9" s="28">
        <v>-436807.1761100007</v>
      </c>
    </row>
    <row r="10" spans="1:3" x14ac:dyDescent="0.3">
      <c r="A10" t="s">
        <v>104</v>
      </c>
      <c r="B10" t="s">
        <v>105</v>
      </c>
      <c r="C10" s="28">
        <v>-569009.97710999975</v>
      </c>
    </row>
    <row r="11" spans="1:3" x14ac:dyDescent="0.3">
      <c r="A11" t="s">
        <v>106</v>
      </c>
      <c r="B11" t="s">
        <v>107</v>
      </c>
      <c r="C11" s="28">
        <v>-225938.32271000001</v>
      </c>
    </row>
    <row r="12" spans="1:3" x14ac:dyDescent="0.3">
      <c r="A12" t="s">
        <v>108</v>
      </c>
      <c r="B12" t="s">
        <v>109</v>
      </c>
      <c r="C12" s="28">
        <v>-403114.73189000005</v>
      </c>
    </row>
    <row r="13" spans="1:3" x14ac:dyDescent="0.3">
      <c r="A13" t="s">
        <v>110</v>
      </c>
      <c r="B13" t="s">
        <v>111</v>
      </c>
      <c r="C13" s="28">
        <v>-4493664.4393599993</v>
      </c>
    </row>
    <row r="14" spans="1:3" x14ac:dyDescent="0.3">
      <c r="A14" t="s">
        <v>112</v>
      </c>
      <c r="B14" t="s">
        <v>113</v>
      </c>
      <c r="C14" s="28">
        <v>-221089.5</v>
      </c>
    </row>
    <row r="15" spans="1:3" x14ac:dyDescent="0.3">
      <c r="A15" t="s">
        <v>114</v>
      </c>
      <c r="B15" t="s">
        <v>115</v>
      </c>
      <c r="C15" s="28">
        <v>-92700</v>
      </c>
    </row>
    <row r="16" spans="1:3" x14ac:dyDescent="0.3">
      <c r="A16" t="s">
        <v>116</v>
      </c>
      <c r="B16" t="s">
        <v>117</v>
      </c>
      <c r="C16" s="28">
        <v>-196914.37394999998</v>
      </c>
    </row>
    <row r="17" spans="1:3" x14ac:dyDescent="0.3">
      <c r="A17" t="s">
        <v>118</v>
      </c>
      <c r="B17" t="s">
        <v>119</v>
      </c>
      <c r="C17" s="28">
        <v>700</v>
      </c>
    </row>
    <row r="18" spans="1:3" x14ac:dyDescent="0.3">
      <c r="A18" t="s">
        <v>126</v>
      </c>
      <c r="B18" t="s">
        <v>127</v>
      </c>
      <c r="C18" s="28">
        <v>417698.39313999988</v>
      </c>
    </row>
    <row r="19" spans="1:3" x14ac:dyDescent="0.3">
      <c r="A19" s="24" t="s">
        <v>128</v>
      </c>
      <c r="B19" s="25"/>
      <c r="C19" s="26">
        <v>-7395594.8386999993</v>
      </c>
    </row>
    <row r="21" spans="1:3" x14ac:dyDescent="0.3">
      <c r="A21" s="27" t="s">
        <v>22</v>
      </c>
      <c r="B21" s="27"/>
      <c r="C21" s="27"/>
    </row>
    <row r="22" spans="1:3" x14ac:dyDescent="0.3">
      <c r="A22" s="27" t="s">
        <v>129</v>
      </c>
      <c r="B22" s="27"/>
      <c r="C22" s="27"/>
    </row>
    <row r="23" spans="1:3" x14ac:dyDescent="0.3">
      <c r="A23" s="27" t="s">
        <v>24</v>
      </c>
      <c r="B23" s="27"/>
      <c r="C23" s="27"/>
    </row>
    <row r="24" spans="1:3" x14ac:dyDescent="0.3">
      <c r="A24" s="20" t="s">
        <v>25</v>
      </c>
      <c r="B24" s="21" t="s">
        <v>3</v>
      </c>
      <c r="C24" s="22" t="s">
        <v>4</v>
      </c>
    </row>
    <row r="25" spans="1:3" x14ac:dyDescent="0.3">
      <c r="A25" t="s">
        <v>26</v>
      </c>
      <c r="B25" t="s">
        <v>27</v>
      </c>
      <c r="C25" s="28">
        <v>37692.152150000002</v>
      </c>
    </row>
    <row r="26" spans="1:3" x14ac:dyDescent="0.3">
      <c r="A26" t="s">
        <v>28</v>
      </c>
      <c r="B26" t="s">
        <v>29</v>
      </c>
      <c r="C26" s="28">
        <v>9857.7647100000013</v>
      </c>
    </row>
    <row r="27" spans="1:3" x14ac:dyDescent="0.3">
      <c r="A27" t="s">
        <v>30</v>
      </c>
      <c r="B27" t="s">
        <v>31</v>
      </c>
      <c r="C27" s="28">
        <v>4310.3433199999999</v>
      </c>
    </row>
    <row r="28" spans="1:3" x14ac:dyDescent="0.3">
      <c r="A28" t="s">
        <v>32</v>
      </c>
      <c r="B28" t="s">
        <v>33</v>
      </c>
      <c r="C28" s="28">
        <v>3660.7816699999998</v>
      </c>
    </row>
    <row r="29" spans="1:3" x14ac:dyDescent="0.3">
      <c r="A29" t="s">
        <v>34</v>
      </c>
      <c r="B29" t="s">
        <v>35</v>
      </c>
      <c r="C29" s="28">
        <v>216</v>
      </c>
    </row>
    <row r="30" spans="1:3" x14ac:dyDescent="0.3">
      <c r="A30" t="s">
        <v>36</v>
      </c>
      <c r="B30" t="s">
        <v>37</v>
      </c>
      <c r="C30" s="28">
        <v>4786.3956400000006</v>
      </c>
    </row>
    <row r="31" spans="1:3" x14ac:dyDescent="0.3">
      <c r="A31" t="s">
        <v>38</v>
      </c>
      <c r="B31" t="s">
        <v>39</v>
      </c>
      <c r="C31" s="28">
        <v>258.72408000000001</v>
      </c>
    </row>
    <row r="32" spans="1:3" x14ac:dyDescent="0.3">
      <c r="A32" t="s">
        <v>40</v>
      </c>
      <c r="B32" t="s">
        <v>41</v>
      </c>
      <c r="C32" s="28">
        <v>1552.3445300000001</v>
      </c>
    </row>
    <row r="33" spans="1:3" x14ac:dyDescent="0.3">
      <c r="A33" t="s">
        <v>42</v>
      </c>
      <c r="B33" t="s">
        <v>43</v>
      </c>
      <c r="C33" s="28">
        <v>776.17226000000005</v>
      </c>
    </row>
    <row r="34" spans="1:3" x14ac:dyDescent="0.3">
      <c r="A34" t="s">
        <v>44</v>
      </c>
      <c r="B34" t="s">
        <v>45</v>
      </c>
      <c r="C34" s="28">
        <v>3492.7752</v>
      </c>
    </row>
    <row r="35" spans="1:3" x14ac:dyDescent="0.3">
      <c r="A35" t="s">
        <v>46</v>
      </c>
      <c r="B35" t="s">
        <v>47</v>
      </c>
      <c r="C35" s="28">
        <v>626.37800000000004</v>
      </c>
    </row>
    <row r="36" spans="1:3" x14ac:dyDescent="0.3">
      <c r="A36" t="s">
        <v>48</v>
      </c>
      <c r="B36" t="s">
        <v>49</v>
      </c>
      <c r="C36" s="28">
        <v>911.29290000000003</v>
      </c>
    </row>
    <row r="37" spans="1:3" x14ac:dyDescent="0.3">
      <c r="A37" t="s">
        <v>50</v>
      </c>
      <c r="B37" t="s">
        <v>51</v>
      </c>
      <c r="C37" s="28">
        <v>4009.2509800000003</v>
      </c>
    </row>
    <row r="38" spans="1:3" x14ac:dyDescent="0.3">
      <c r="A38" t="s">
        <v>52</v>
      </c>
      <c r="B38" t="s">
        <v>53</v>
      </c>
      <c r="C38" s="28">
        <v>2922.7118899999996</v>
      </c>
    </row>
    <row r="39" spans="1:3" x14ac:dyDescent="0.3">
      <c r="A39" t="s">
        <v>54</v>
      </c>
      <c r="B39" t="s">
        <v>55</v>
      </c>
      <c r="C39" s="28">
        <v>3191.886</v>
      </c>
    </row>
    <row r="40" spans="1:3" x14ac:dyDescent="0.3">
      <c r="A40" t="s">
        <v>56</v>
      </c>
      <c r="B40" t="s">
        <v>57</v>
      </c>
      <c r="C40" s="28">
        <v>129.36205000000001</v>
      </c>
    </row>
    <row r="41" spans="1:3" x14ac:dyDescent="0.3">
      <c r="A41" t="s">
        <v>58</v>
      </c>
      <c r="B41" t="s">
        <v>59</v>
      </c>
      <c r="C41" s="28">
        <v>1070.1848600000001</v>
      </c>
    </row>
    <row r="42" spans="1:3" x14ac:dyDescent="0.3">
      <c r="A42" t="s">
        <v>60</v>
      </c>
      <c r="B42" t="s">
        <v>61</v>
      </c>
      <c r="C42" s="28">
        <v>500</v>
      </c>
    </row>
    <row r="43" spans="1:3" x14ac:dyDescent="0.3">
      <c r="A43" t="s">
        <v>62</v>
      </c>
      <c r="B43" t="s">
        <v>63</v>
      </c>
      <c r="C43" s="28">
        <v>8670.6943900000006</v>
      </c>
    </row>
    <row r="44" spans="1:3" x14ac:dyDescent="0.3">
      <c r="A44" t="s">
        <v>64</v>
      </c>
      <c r="B44" t="s">
        <v>65</v>
      </c>
      <c r="C44" s="28">
        <v>5761.4263200000005</v>
      </c>
    </row>
    <row r="45" spans="1:3" x14ac:dyDescent="0.3">
      <c r="A45" t="s">
        <v>66</v>
      </c>
      <c r="B45" t="s">
        <v>67</v>
      </c>
      <c r="C45" s="28">
        <v>140.6618</v>
      </c>
    </row>
    <row r="46" spans="1:3" x14ac:dyDescent="0.3">
      <c r="A46" t="s">
        <v>68</v>
      </c>
      <c r="B46" t="s">
        <v>69</v>
      </c>
      <c r="C46" s="28">
        <v>295.99023999999997</v>
      </c>
    </row>
    <row r="47" spans="1:3" x14ac:dyDescent="0.3">
      <c r="A47" t="s">
        <v>70</v>
      </c>
      <c r="B47" t="s">
        <v>71</v>
      </c>
      <c r="C47" s="28">
        <v>862.24835000000019</v>
      </c>
    </row>
    <row r="48" spans="1:3" x14ac:dyDescent="0.3">
      <c r="A48" t="s">
        <v>72</v>
      </c>
      <c r="B48" t="s">
        <v>73</v>
      </c>
      <c r="C48" s="28">
        <v>598.67489</v>
      </c>
    </row>
    <row r="49" spans="1:3" x14ac:dyDescent="0.3">
      <c r="A49" t="s">
        <v>74</v>
      </c>
      <c r="B49" t="s">
        <v>75</v>
      </c>
      <c r="C49" s="28">
        <v>5000</v>
      </c>
    </row>
    <row r="50" spans="1:3" x14ac:dyDescent="0.3">
      <c r="A50" t="s">
        <v>76</v>
      </c>
      <c r="B50" t="s">
        <v>77</v>
      </c>
      <c r="C50" s="28">
        <v>5000</v>
      </c>
    </row>
    <row r="51" spans="1:3" x14ac:dyDescent="0.3">
      <c r="A51" t="s">
        <v>130</v>
      </c>
      <c r="B51" t="s">
        <v>131</v>
      </c>
      <c r="C51" s="28">
        <v>500</v>
      </c>
    </row>
    <row r="52" spans="1:3" x14ac:dyDescent="0.3">
      <c r="A52" t="s">
        <v>78</v>
      </c>
      <c r="B52" t="s">
        <v>79</v>
      </c>
      <c r="C52" s="28">
        <v>25000</v>
      </c>
    </row>
    <row r="53" spans="1:3" x14ac:dyDescent="0.3">
      <c r="A53" t="s">
        <v>80</v>
      </c>
      <c r="B53" t="s">
        <v>81</v>
      </c>
      <c r="C53" s="28">
        <v>301295.06569000008</v>
      </c>
    </row>
    <row r="54" spans="1:3" x14ac:dyDescent="0.3">
      <c r="A54" t="s">
        <v>82</v>
      </c>
      <c r="B54" t="s">
        <v>83</v>
      </c>
      <c r="C54" s="28">
        <v>200413.64997</v>
      </c>
    </row>
    <row r="55" spans="1:3" x14ac:dyDescent="0.3">
      <c r="A55" t="s">
        <v>84</v>
      </c>
      <c r="B55" t="s">
        <v>85</v>
      </c>
      <c r="C55" s="28">
        <v>1347.52684</v>
      </c>
    </row>
    <row r="56" spans="1:3" x14ac:dyDescent="0.3">
      <c r="A56" t="s">
        <v>86</v>
      </c>
      <c r="B56" t="s">
        <v>87</v>
      </c>
      <c r="C56" s="28">
        <v>598.67488999999966</v>
      </c>
    </row>
    <row r="57" spans="1:3" x14ac:dyDescent="0.3">
      <c r="A57" t="s">
        <v>88</v>
      </c>
      <c r="B57" t="s">
        <v>89</v>
      </c>
      <c r="C57" s="28">
        <v>257.70364999999998</v>
      </c>
    </row>
    <row r="58" spans="1:3" x14ac:dyDescent="0.3">
      <c r="A58" t="s">
        <v>90</v>
      </c>
      <c r="B58" t="s">
        <v>91</v>
      </c>
      <c r="C58" s="28">
        <v>607.73118999999997</v>
      </c>
    </row>
    <row r="59" spans="1:3" x14ac:dyDescent="0.3">
      <c r="A59" t="s">
        <v>92</v>
      </c>
      <c r="B59" t="s">
        <v>93</v>
      </c>
      <c r="C59" s="28">
        <v>56195.235289999997</v>
      </c>
    </row>
    <row r="60" spans="1:3" x14ac:dyDescent="0.3">
      <c r="A60" t="s">
        <v>98</v>
      </c>
      <c r="B60" t="s">
        <v>99</v>
      </c>
      <c r="C60" s="28">
        <v>11004.972809999999</v>
      </c>
    </row>
    <row r="61" spans="1:3" x14ac:dyDescent="0.3">
      <c r="A61" t="s">
        <v>100</v>
      </c>
      <c r="B61" t="s">
        <v>101</v>
      </c>
      <c r="C61" s="28">
        <v>13053.345080000001</v>
      </c>
    </row>
    <row r="62" spans="1:3" x14ac:dyDescent="0.3">
      <c r="A62" t="s">
        <v>102</v>
      </c>
      <c r="B62" t="s">
        <v>103</v>
      </c>
      <c r="C62" s="28">
        <v>107028.41745999998</v>
      </c>
    </row>
    <row r="63" spans="1:3" x14ac:dyDescent="0.3">
      <c r="A63" t="s">
        <v>104</v>
      </c>
      <c r="B63" t="s">
        <v>105</v>
      </c>
      <c r="C63" s="28">
        <v>11660.28125</v>
      </c>
    </row>
    <row r="64" spans="1:3" x14ac:dyDescent="0.3">
      <c r="A64" t="s">
        <v>106</v>
      </c>
      <c r="B64" t="s">
        <v>107</v>
      </c>
      <c r="C64" s="28">
        <v>16044.873820000001</v>
      </c>
    </row>
    <row r="65" spans="1:3" x14ac:dyDescent="0.3">
      <c r="A65" t="s">
        <v>110</v>
      </c>
      <c r="B65" t="s">
        <v>111</v>
      </c>
      <c r="C65" s="28">
        <v>309518.77874000004</v>
      </c>
    </row>
    <row r="66" spans="1:3" x14ac:dyDescent="0.3">
      <c r="A66" t="s">
        <v>120</v>
      </c>
      <c r="B66" t="s">
        <v>121</v>
      </c>
      <c r="C66" s="28">
        <v>4147.3</v>
      </c>
    </row>
    <row r="67" spans="1:3" x14ac:dyDescent="0.3">
      <c r="A67" t="s">
        <v>122</v>
      </c>
      <c r="B67" t="s">
        <v>123</v>
      </c>
      <c r="C67" s="28">
        <v>2757.9987799999999</v>
      </c>
    </row>
    <row r="68" spans="1:3" x14ac:dyDescent="0.3">
      <c r="A68" t="s">
        <v>124</v>
      </c>
      <c r="B68" t="s">
        <v>125</v>
      </c>
      <c r="C68" s="28">
        <v>1293.6204399999999</v>
      </c>
    </row>
    <row r="69" spans="1:3" x14ac:dyDescent="0.3">
      <c r="A69" t="s">
        <v>132</v>
      </c>
      <c r="B69" t="s">
        <v>133</v>
      </c>
      <c r="C69" s="28">
        <v>28709.387159999998</v>
      </c>
    </row>
    <row r="70" spans="1:3" x14ac:dyDescent="0.3">
      <c r="A70" s="24" t="s">
        <v>128</v>
      </c>
      <c r="B70" s="25"/>
      <c r="C70" s="26">
        <v>1197728.77929</v>
      </c>
    </row>
  </sheetData>
  <autoFilter ref="A24:C70" xr:uid="{DFB78F82-C1D4-4B5B-A0CA-6A5B9ACB82EE}"/>
  <mergeCells count="6">
    <mergeCell ref="A23:C23"/>
    <mergeCell ref="A1:C1"/>
    <mergeCell ref="A2:C2"/>
    <mergeCell ref="A3:C3"/>
    <mergeCell ref="A21:C21"/>
    <mergeCell ref="A22:C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79358-E22F-4D75-8F43-8B58F9C02C94}">
  <dimension ref="A1:G51"/>
  <sheetViews>
    <sheetView topLeftCell="A19" zoomScale="70" zoomScaleNormal="70" workbookViewId="0">
      <selection activeCell="B9" sqref="B9"/>
    </sheetView>
  </sheetViews>
  <sheetFormatPr baseColWidth="10" defaultRowHeight="14.4" x14ac:dyDescent="0.3"/>
  <cols>
    <col min="2" max="2" width="38.5546875" customWidth="1"/>
    <col min="3" max="3" width="12.109375" bestFit="1" customWidth="1"/>
    <col min="5" max="5" width="6.44140625" customWidth="1"/>
    <col min="6" max="6" width="38.88671875" customWidth="1"/>
  </cols>
  <sheetData>
    <row r="1" spans="1:7" x14ac:dyDescent="0.3">
      <c r="A1" s="29" t="s">
        <v>0</v>
      </c>
      <c r="B1" s="29"/>
      <c r="C1" s="29"/>
      <c r="D1" s="29"/>
      <c r="E1" s="29"/>
      <c r="F1" s="29"/>
      <c r="G1" s="29"/>
    </row>
    <row r="2" spans="1:7" x14ac:dyDescent="0.3">
      <c r="A2" s="30" t="s">
        <v>134</v>
      </c>
      <c r="B2" s="29"/>
      <c r="C2" s="29"/>
      <c r="D2" s="29"/>
      <c r="E2" s="29"/>
      <c r="F2" s="29"/>
      <c r="G2" s="29"/>
    </row>
    <row r="3" spans="1:7" x14ac:dyDescent="0.3">
      <c r="A3" s="29" t="s">
        <v>135</v>
      </c>
      <c r="B3" s="29"/>
      <c r="C3" s="29"/>
      <c r="D3" s="29"/>
      <c r="E3" s="29"/>
      <c r="F3" s="29"/>
      <c r="G3" s="29"/>
    </row>
    <row r="4" spans="1:7" ht="15" thickBot="1" x14ac:dyDescent="0.35">
      <c r="A4" s="29" t="s">
        <v>136</v>
      </c>
      <c r="B4" s="29"/>
      <c r="C4" s="29"/>
      <c r="D4" s="29"/>
      <c r="E4" s="29"/>
      <c r="F4" s="29"/>
      <c r="G4" s="29"/>
    </row>
    <row r="5" spans="1:7" ht="15" thickBot="1" x14ac:dyDescent="0.35">
      <c r="A5" s="31" t="s">
        <v>137</v>
      </c>
      <c r="B5" s="32"/>
      <c r="C5" s="33" t="s">
        <v>128</v>
      </c>
      <c r="D5" s="34"/>
      <c r="E5" s="35" t="s">
        <v>140</v>
      </c>
      <c r="F5" s="36"/>
      <c r="G5" s="37" t="s">
        <v>128</v>
      </c>
    </row>
    <row r="6" spans="1:7" ht="15" thickTop="1" x14ac:dyDescent="0.3">
      <c r="A6" s="38"/>
      <c r="B6" s="39"/>
      <c r="C6" s="23"/>
      <c r="D6" s="40"/>
      <c r="E6" s="41"/>
      <c r="F6" s="39"/>
      <c r="G6" s="42"/>
    </row>
    <row r="7" spans="1:7" x14ac:dyDescent="0.3">
      <c r="A7" s="43" t="s">
        <v>141</v>
      </c>
      <c r="B7" s="44" t="s">
        <v>142</v>
      </c>
      <c r="C7" s="45">
        <f>+C8+C11</f>
        <v>214180.82071</v>
      </c>
      <c r="D7" s="46"/>
      <c r="E7" s="47"/>
      <c r="F7" s="48"/>
      <c r="G7" s="23"/>
    </row>
    <row r="8" spans="1:7" x14ac:dyDescent="0.3">
      <c r="A8" s="43" t="s">
        <v>143</v>
      </c>
      <c r="B8" s="50" t="s">
        <v>144</v>
      </c>
      <c r="C8" s="45">
        <v>0</v>
      </c>
      <c r="D8" s="46"/>
      <c r="E8" s="47"/>
      <c r="F8" s="48"/>
      <c r="G8" s="23"/>
    </row>
    <row r="9" spans="1:7" x14ac:dyDescent="0.3">
      <c r="A9" s="43"/>
      <c r="B9" s="50"/>
      <c r="C9" s="23"/>
      <c r="D9" s="46"/>
      <c r="E9" s="47"/>
      <c r="F9" s="48"/>
      <c r="G9" s="23"/>
    </row>
    <row r="10" spans="1:7" x14ac:dyDescent="0.3">
      <c r="A10" s="38"/>
      <c r="B10" s="48"/>
      <c r="C10" s="23"/>
      <c r="D10" s="46"/>
      <c r="E10" s="47"/>
      <c r="F10" s="48"/>
      <c r="G10" s="23"/>
    </row>
    <row r="11" spans="1:7" x14ac:dyDescent="0.3">
      <c r="A11" s="43" t="s">
        <v>153</v>
      </c>
      <c r="B11" s="50" t="s">
        <v>154</v>
      </c>
      <c r="C11" s="45">
        <f>+C18+C23+C30+C34+C41</f>
        <v>214180.82071</v>
      </c>
      <c r="D11" s="46"/>
      <c r="E11" s="41"/>
      <c r="F11" s="48"/>
      <c r="G11" s="45"/>
    </row>
    <row r="12" spans="1:7" x14ac:dyDescent="0.3">
      <c r="A12" s="43"/>
      <c r="B12" s="50"/>
      <c r="C12" s="23"/>
      <c r="D12" s="46"/>
      <c r="E12" s="62"/>
      <c r="F12" s="2"/>
      <c r="G12" s="45"/>
    </row>
    <row r="13" spans="1:7" x14ac:dyDescent="0.3">
      <c r="A13" s="43" t="s">
        <v>155</v>
      </c>
      <c r="B13" s="50" t="s">
        <v>156</v>
      </c>
      <c r="C13" s="45">
        <f>+C18+C23+C30</f>
        <v>207022.78865</v>
      </c>
      <c r="D13" s="46"/>
      <c r="E13" s="41" t="s">
        <v>157</v>
      </c>
      <c r="F13" s="2" t="s">
        <v>158</v>
      </c>
      <c r="G13" s="45">
        <v>0</v>
      </c>
    </row>
    <row r="14" spans="1:7" x14ac:dyDescent="0.3">
      <c r="A14" s="63" t="s">
        <v>159</v>
      </c>
      <c r="B14" s="60" t="s">
        <v>160</v>
      </c>
      <c r="C14" s="23">
        <f>+C15</f>
        <v>108691.375</v>
      </c>
      <c r="D14" s="46"/>
      <c r="E14" s="41" t="s">
        <v>147</v>
      </c>
      <c r="F14" s="48" t="s">
        <v>148</v>
      </c>
      <c r="G14" s="45">
        <v>72362.061000000002</v>
      </c>
    </row>
    <row r="15" spans="1:7" x14ac:dyDescent="0.3">
      <c r="A15" s="63" t="s">
        <v>161</v>
      </c>
      <c r="B15" s="60" t="s">
        <v>162</v>
      </c>
      <c r="C15" s="23">
        <v>108691.375</v>
      </c>
      <c r="D15" s="46"/>
      <c r="E15" s="41" t="s">
        <v>145</v>
      </c>
      <c r="F15" s="48" t="s">
        <v>146</v>
      </c>
      <c r="G15" s="45">
        <v>8000</v>
      </c>
    </row>
    <row r="16" spans="1:7" x14ac:dyDescent="0.3">
      <c r="A16" s="63" t="s">
        <v>163</v>
      </c>
      <c r="B16" s="64" t="s">
        <v>164</v>
      </c>
      <c r="C16" s="23"/>
      <c r="D16" s="46"/>
      <c r="E16" s="41" t="s">
        <v>149</v>
      </c>
      <c r="F16" s="48" t="s">
        <v>150</v>
      </c>
      <c r="G16" s="45">
        <v>1179.3140000000001</v>
      </c>
    </row>
    <row r="17" spans="1:7" x14ac:dyDescent="0.3">
      <c r="A17" s="63"/>
      <c r="B17" s="64"/>
      <c r="C17" s="23"/>
      <c r="D17" s="46"/>
      <c r="E17" s="41" t="s">
        <v>151</v>
      </c>
      <c r="F17" s="48" t="s">
        <v>152</v>
      </c>
      <c r="G17" s="45">
        <v>27150</v>
      </c>
    </row>
    <row r="18" spans="1:7" x14ac:dyDescent="0.3">
      <c r="A18" s="51"/>
      <c r="B18" s="52" t="s">
        <v>165</v>
      </c>
      <c r="C18" s="53">
        <f>+C14</f>
        <v>108691.375</v>
      </c>
      <c r="D18" s="46"/>
      <c r="E18" s="54"/>
      <c r="F18" s="55" t="s">
        <v>166</v>
      </c>
      <c r="G18" s="53">
        <v>108691.375</v>
      </c>
    </row>
    <row r="19" spans="1:7" x14ac:dyDescent="0.3">
      <c r="A19" s="63"/>
      <c r="B19" s="60"/>
      <c r="C19" s="23"/>
      <c r="D19" s="46"/>
      <c r="E19" s="47"/>
      <c r="F19" s="48"/>
      <c r="G19" s="45"/>
    </row>
    <row r="20" spans="1:7" x14ac:dyDescent="0.3">
      <c r="A20" s="63" t="s">
        <v>167</v>
      </c>
      <c r="B20" s="60" t="s">
        <v>6</v>
      </c>
      <c r="C20" s="23">
        <v>2350</v>
      </c>
      <c r="D20" s="46"/>
      <c r="E20" s="41" t="s">
        <v>145</v>
      </c>
      <c r="F20" s="65" t="s">
        <v>146</v>
      </c>
      <c r="G20" s="45">
        <v>2000</v>
      </c>
    </row>
    <row r="21" spans="1:7" x14ac:dyDescent="0.3">
      <c r="A21" s="63" t="s">
        <v>168</v>
      </c>
      <c r="B21" s="60" t="s">
        <v>169</v>
      </c>
      <c r="C21" s="23">
        <v>0</v>
      </c>
      <c r="D21" s="66"/>
      <c r="E21" s="41" t="s">
        <v>147</v>
      </c>
      <c r="F21" s="48" t="s">
        <v>148</v>
      </c>
      <c r="G21" s="45">
        <v>350</v>
      </c>
    </row>
    <row r="22" spans="1:7" x14ac:dyDescent="0.3">
      <c r="A22" s="63" t="s">
        <v>170</v>
      </c>
      <c r="B22" s="23" t="s">
        <v>171</v>
      </c>
      <c r="C22" s="23">
        <v>2350</v>
      </c>
      <c r="D22" s="66"/>
      <c r="E22" s="41" t="s">
        <v>149</v>
      </c>
      <c r="F22" s="48" t="s">
        <v>150</v>
      </c>
      <c r="G22" s="45">
        <v>0</v>
      </c>
    </row>
    <row r="23" spans="1:7" x14ac:dyDescent="0.3">
      <c r="A23" s="51"/>
      <c r="B23" s="52" t="s">
        <v>172</v>
      </c>
      <c r="C23" s="53">
        <v>2350</v>
      </c>
      <c r="D23" s="46"/>
      <c r="E23" s="54"/>
      <c r="F23" s="55" t="s">
        <v>173</v>
      </c>
      <c r="G23" s="53">
        <v>2350</v>
      </c>
    </row>
    <row r="24" spans="1:7" x14ac:dyDescent="0.3">
      <c r="A24" s="67"/>
      <c r="B24" s="23"/>
      <c r="C24" s="23"/>
      <c r="D24" s="66"/>
      <c r="E24" s="47"/>
      <c r="F24" s="48"/>
      <c r="G24" s="45"/>
    </row>
    <row r="25" spans="1:7" x14ac:dyDescent="0.3">
      <c r="A25" s="63" t="s">
        <v>174</v>
      </c>
      <c r="B25" s="60" t="s">
        <v>7</v>
      </c>
      <c r="C25" s="45">
        <v>95981.413650000002</v>
      </c>
      <c r="D25" s="66"/>
      <c r="E25" s="41" t="s">
        <v>157</v>
      </c>
      <c r="F25" s="2" t="s">
        <v>158</v>
      </c>
      <c r="G25" s="45">
        <v>5177.6786000000002</v>
      </c>
    </row>
    <row r="26" spans="1:7" x14ac:dyDescent="0.3">
      <c r="A26" s="63" t="s">
        <v>175</v>
      </c>
      <c r="B26" s="64" t="s">
        <v>176</v>
      </c>
      <c r="C26" s="23">
        <v>42212.826999999997</v>
      </c>
      <c r="D26" s="66"/>
      <c r="E26" s="41" t="s">
        <v>145</v>
      </c>
      <c r="F26" s="2" t="s">
        <v>146</v>
      </c>
      <c r="G26" s="45">
        <v>27401.061689999999</v>
      </c>
    </row>
    <row r="27" spans="1:7" x14ac:dyDescent="0.3">
      <c r="A27" s="63" t="s">
        <v>177</v>
      </c>
      <c r="B27" s="60" t="s">
        <v>178</v>
      </c>
      <c r="C27" s="23">
        <v>53768.586649999997</v>
      </c>
      <c r="D27" s="66"/>
      <c r="E27" s="41" t="s">
        <v>147</v>
      </c>
      <c r="F27" s="48" t="s">
        <v>148</v>
      </c>
      <c r="G27" s="45">
        <v>32174.941170000002</v>
      </c>
    </row>
    <row r="28" spans="1:7" x14ac:dyDescent="0.3">
      <c r="A28" s="63"/>
      <c r="B28" s="60"/>
      <c r="C28" s="23"/>
      <c r="D28" s="66"/>
      <c r="E28" s="41" t="s">
        <v>149</v>
      </c>
      <c r="F28" s="48" t="s">
        <v>150</v>
      </c>
      <c r="G28" s="45">
        <v>26182.214200000002</v>
      </c>
    </row>
    <row r="29" spans="1:7" x14ac:dyDescent="0.3">
      <c r="A29" s="63"/>
      <c r="B29" s="60"/>
      <c r="C29" s="23"/>
      <c r="D29" s="66"/>
      <c r="E29" s="41" t="s">
        <v>151</v>
      </c>
      <c r="F29" s="48" t="s">
        <v>152</v>
      </c>
      <c r="G29" s="45">
        <v>5045.5179900000003</v>
      </c>
    </row>
    <row r="30" spans="1:7" x14ac:dyDescent="0.3">
      <c r="A30" s="51"/>
      <c r="B30" s="52" t="s">
        <v>179</v>
      </c>
      <c r="C30" s="53">
        <v>95981.413650000002</v>
      </c>
      <c r="D30" s="66"/>
      <c r="E30" s="54"/>
      <c r="F30" s="55" t="s">
        <v>180</v>
      </c>
      <c r="G30" s="56">
        <f>SUM(G25:G29)</f>
        <v>95981.413650000002</v>
      </c>
    </row>
    <row r="31" spans="1:7" x14ac:dyDescent="0.3">
      <c r="A31" s="43"/>
      <c r="B31" s="50"/>
      <c r="C31" s="45"/>
      <c r="D31" s="66"/>
      <c r="E31" s="41"/>
      <c r="F31" s="59"/>
      <c r="G31" s="45"/>
    </row>
    <row r="32" spans="1:7" x14ac:dyDescent="0.3">
      <c r="A32" s="63" t="s">
        <v>181</v>
      </c>
      <c r="B32" s="23" t="s">
        <v>8</v>
      </c>
      <c r="C32" s="45">
        <v>3347.1980600000002</v>
      </c>
      <c r="D32" s="66"/>
      <c r="E32" s="41"/>
      <c r="F32" s="48"/>
      <c r="G32" s="45"/>
    </row>
    <row r="33" spans="1:7" x14ac:dyDescent="0.3">
      <c r="A33" s="63" t="s">
        <v>182</v>
      </c>
      <c r="B33" s="60" t="s">
        <v>183</v>
      </c>
      <c r="C33" s="23">
        <v>3347.1980600000002</v>
      </c>
      <c r="D33" s="66"/>
      <c r="E33" s="41" t="s">
        <v>151</v>
      </c>
      <c r="F33" s="48" t="s">
        <v>152</v>
      </c>
      <c r="G33" s="23">
        <v>3347.1980600000002</v>
      </c>
    </row>
    <row r="34" spans="1:7" x14ac:dyDescent="0.3">
      <c r="A34" s="51"/>
      <c r="B34" s="52" t="s">
        <v>184</v>
      </c>
      <c r="C34" s="53">
        <v>3347.1980600000002</v>
      </c>
      <c r="D34" s="66"/>
      <c r="E34" s="54"/>
      <c r="F34" s="55" t="s">
        <v>185</v>
      </c>
      <c r="G34" s="53">
        <v>3347.1980600000002</v>
      </c>
    </row>
    <row r="35" spans="1:7" x14ac:dyDescent="0.3">
      <c r="A35" s="63"/>
      <c r="B35" s="60"/>
      <c r="C35" s="45"/>
      <c r="D35" s="66"/>
      <c r="E35" s="41"/>
      <c r="F35" s="48"/>
      <c r="G35" s="45"/>
    </row>
    <row r="36" spans="1:7" x14ac:dyDescent="0.3">
      <c r="A36" s="70" t="s">
        <v>186</v>
      </c>
      <c r="B36" s="50" t="s">
        <v>9</v>
      </c>
      <c r="C36" s="45">
        <v>3810.8339999999998</v>
      </c>
      <c r="D36" s="66"/>
      <c r="E36" s="41" t="s">
        <v>157</v>
      </c>
      <c r="F36" s="2" t="s">
        <v>158</v>
      </c>
      <c r="G36" s="45">
        <v>2767.89</v>
      </c>
    </row>
    <row r="37" spans="1:7" x14ac:dyDescent="0.3">
      <c r="A37" s="68" t="s">
        <v>187</v>
      </c>
      <c r="B37" s="60" t="s">
        <v>188</v>
      </c>
      <c r="C37" s="23">
        <v>0</v>
      </c>
      <c r="D37" s="66"/>
      <c r="E37" s="41" t="s">
        <v>145</v>
      </c>
      <c r="F37" s="48" t="s">
        <v>146</v>
      </c>
      <c r="G37" s="45">
        <v>5.57</v>
      </c>
    </row>
    <row r="38" spans="1:7" x14ac:dyDescent="0.3">
      <c r="A38" s="68" t="s">
        <v>189</v>
      </c>
      <c r="B38" s="60" t="s">
        <v>190</v>
      </c>
      <c r="C38" s="45">
        <v>3810.8339999999998</v>
      </c>
      <c r="D38" s="66"/>
      <c r="E38" s="41" t="s">
        <v>147</v>
      </c>
      <c r="F38" s="48" t="s">
        <v>148</v>
      </c>
      <c r="G38" s="45">
        <v>862.87</v>
      </c>
    </row>
    <row r="39" spans="1:7" x14ac:dyDescent="0.3">
      <c r="A39" s="68"/>
      <c r="B39" s="60"/>
      <c r="C39" s="45"/>
      <c r="D39" s="66"/>
      <c r="E39" s="41" t="s">
        <v>149</v>
      </c>
      <c r="F39" s="48" t="s">
        <v>150</v>
      </c>
      <c r="G39" s="45">
        <v>0</v>
      </c>
    </row>
    <row r="40" spans="1:7" x14ac:dyDescent="0.3">
      <c r="A40" s="68"/>
      <c r="B40" s="60"/>
      <c r="C40" s="45"/>
      <c r="D40" s="66"/>
      <c r="E40" s="41" t="s">
        <v>151</v>
      </c>
      <c r="F40" s="48" t="s">
        <v>152</v>
      </c>
      <c r="G40" s="45">
        <v>174.50679</v>
      </c>
    </row>
    <row r="41" spans="1:7" x14ac:dyDescent="0.3">
      <c r="A41" s="51"/>
      <c r="B41" s="52" t="s">
        <v>205</v>
      </c>
      <c r="C41" s="53">
        <f>+C38</f>
        <v>3810.8339999999998</v>
      </c>
      <c r="D41" s="66"/>
      <c r="E41" s="54"/>
      <c r="F41" s="52" t="s">
        <v>205</v>
      </c>
      <c r="G41" s="53">
        <f>SUM(G36:G40)</f>
        <v>3810.8367899999998</v>
      </c>
    </row>
    <row r="42" spans="1:7" x14ac:dyDescent="0.3">
      <c r="A42" s="68"/>
      <c r="B42" s="60"/>
      <c r="C42" s="45"/>
      <c r="D42" s="66"/>
      <c r="E42" s="41"/>
      <c r="F42" s="48"/>
      <c r="G42" s="45"/>
    </row>
    <row r="43" spans="1:7" x14ac:dyDescent="0.3">
      <c r="A43" s="61" t="s">
        <v>193</v>
      </c>
      <c r="B43" s="59" t="s">
        <v>194</v>
      </c>
      <c r="C43" s="45">
        <v>-6197866.0594099974</v>
      </c>
      <c r="D43" s="66"/>
      <c r="E43" s="41" t="s">
        <v>157</v>
      </c>
      <c r="F43" s="2" t="s">
        <v>158</v>
      </c>
      <c r="G43" s="45">
        <v>66603.453559999994</v>
      </c>
    </row>
    <row r="44" spans="1:7" x14ac:dyDescent="0.3">
      <c r="A44" s="61"/>
      <c r="B44" s="59"/>
      <c r="C44" s="45"/>
      <c r="D44" s="66"/>
      <c r="E44" s="41" t="s">
        <v>145</v>
      </c>
      <c r="F44" s="48" t="s">
        <v>146</v>
      </c>
      <c r="G44" s="45">
        <v>27793.187389999999</v>
      </c>
    </row>
    <row r="45" spans="1:7" x14ac:dyDescent="0.3">
      <c r="A45" s="61" t="s">
        <v>195</v>
      </c>
      <c r="B45" s="59" t="s">
        <v>196</v>
      </c>
      <c r="C45" s="45">
        <v>-6197866.0594099974</v>
      </c>
      <c r="D45" s="66"/>
      <c r="E45" s="41" t="s">
        <v>147</v>
      </c>
      <c r="F45" s="48" t="s">
        <v>148</v>
      </c>
      <c r="G45" s="45">
        <v>598113.16279999993</v>
      </c>
    </row>
    <row r="46" spans="1:7" x14ac:dyDescent="0.3">
      <c r="A46" s="38" t="s">
        <v>197</v>
      </c>
      <c r="B46" s="48" t="s">
        <v>10</v>
      </c>
      <c r="C46" s="23">
        <v>-7395594.8386999974</v>
      </c>
      <c r="D46" s="66"/>
      <c r="E46" s="41" t="s">
        <v>149</v>
      </c>
      <c r="F46" s="48" t="s">
        <v>150</v>
      </c>
      <c r="G46" s="45">
        <v>-7344982.5626800004</v>
      </c>
    </row>
    <row r="47" spans="1:7" x14ac:dyDescent="0.3">
      <c r="A47" s="38" t="s">
        <v>198</v>
      </c>
      <c r="B47" s="48" t="s">
        <v>11</v>
      </c>
      <c r="C47" s="23">
        <v>1197728.77929</v>
      </c>
      <c r="D47" s="66"/>
      <c r="E47" s="41" t="s">
        <v>151</v>
      </c>
      <c r="F47" s="48" t="s">
        <v>152</v>
      </c>
      <c r="G47" s="45">
        <v>8198.9192199999979</v>
      </c>
    </row>
    <row r="48" spans="1:7" x14ac:dyDescent="0.3">
      <c r="A48" s="38"/>
      <c r="B48" s="48"/>
      <c r="C48" s="23"/>
      <c r="D48" s="66"/>
      <c r="E48" s="47" t="s">
        <v>199</v>
      </c>
      <c r="F48" s="2" t="s">
        <v>200</v>
      </c>
      <c r="G48" s="45">
        <v>446407.78029999987</v>
      </c>
    </row>
    <row r="49" spans="1:7" ht="15" thickBot="1" x14ac:dyDescent="0.35">
      <c r="A49" s="51"/>
      <c r="B49" s="52" t="s">
        <v>201</v>
      </c>
      <c r="C49" s="53">
        <v>-6197866.0594099974</v>
      </c>
      <c r="D49" s="66"/>
      <c r="E49" s="54"/>
      <c r="F49" s="55" t="s">
        <v>202</v>
      </c>
      <c r="G49" s="56">
        <v>-6197866.0594100012</v>
      </c>
    </row>
    <row r="50" spans="1:7" ht="15" thickTop="1" x14ac:dyDescent="0.3">
      <c r="A50" s="74"/>
      <c r="B50" s="75"/>
      <c r="C50" s="76"/>
      <c r="D50" s="77"/>
      <c r="E50" s="78"/>
      <c r="F50" s="79"/>
      <c r="G50" s="81"/>
    </row>
    <row r="51" spans="1:7" x14ac:dyDescent="0.3">
      <c r="A51" s="82" t="s">
        <v>203</v>
      </c>
      <c r="B51" s="83"/>
      <c r="C51" s="84">
        <f>+C43+C7</f>
        <v>-5983685.2386999978</v>
      </c>
      <c r="D51" s="85"/>
      <c r="E51" s="86"/>
      <c r="F51" s="87" t="s">
        <v>204</v>
      </c>
      <c r="G51" s="84">
        <v>-5983685.2387000015</v>
      </c>
    </row>
  </sheetData>
  <mergeCells count="6">
    <mergeCell ref="A1:G1"/>
    <mergeCell ref="A2:G2"/>
    <mergeCell ref="A3:G3"/>
    <mergeCell ref="A4:G4"/>
    <mergeCell ref="A5:B5"/>
    <mergeCell ref="E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EFBD9-6097-4755-B0FF-D73E0FEDE8DB}">
  <dimension ref="A1:H46"/>
  <sheetViews>
    <sheetView topLeftCell="A19" zoomScale="80" zoomScaleNormal="80" workbookViewId="0">
      <selection activeCell="F48" sqref="F48"/>
    </sheetView>
  </sheetViews>
  <sheetFormatPr baseColWidth="10" defaultRowHeight="14.4" x14ac:dyDescent="0.3"/>
  <cols>
    <col min="4" max="4" width="13.44140625" bestFit="1" customWidth="1"/>
    <col min="5" max="5" width="5" customWidth="1"/>
    <col min="8" max="8" width="13.44140625" bestFit="1" customWidth="1"/>
  </cols>
  <sheetData>
    <row r="1" spans="1:8" x14ac:dyDescent="0.3">
      <c r="A1" s="12" t="s">
        <v>0</v>
      </c>
      <c r="B1" s="12"/>
      <c r="C1" s="12"/>
      <c r="D1" s="12"/>
      <c r="E1" s="12"/>
      <c r="F1" s="12"/>
      <c r="G1" s="12"/>
      <c r="H1" s="12"/>
    </row>
    <row r="2" spans="1:8" x14ac:dyDescent="0.3">
      <c r="A2" s="12" t="s">
        <v>206</v>
      </c>
      <c r="B2" s="12"/>
      <c r="C2" s="12"/>
      <c r="D2" s="12"/>
      <c r="E2" s="12"/>
      <c r="F2" s="12"/>
      <c r="G2" s="12"/>
      <c r="H2" s="12"/>
    </row>
    <row r="3" spans="1:8" x14ac:dyDescent="0.3">
      <c r="A3" s="12" t="s">
        <v>15</v>
      </c>
      <c r="B3" s="12"/>
      <c r="C3" s="12"/>
      <c r="D3" s="12"/>
      <c r="E3" s="12"/>
      <c r="F3" s="12"/>
      <c r="G3" s="12"/>
      <c r="H3" s="12"/>
    </row>
    <row r="4" spans="1:8" x14ac:dyDescent="0.3">
      <c r="A4" s="88" t="s">
        <v>207</v>
      </c>
      <c r="B4" s="89" t="s">
        <v>208</v>
      </c>
      <c r="C4" s="89"/>
      <c r="D4" s="89"/>
      <c r="E4" s="90"/>
      <c r="F4" s="89" t="s">
        <v>209</v>
      </c>
      <c r="G4" s="89"/>
      <c r="H4" s="89"/>
    </row>
    <row r="5" spans="1:8" x14ac:dyDescent="0.3">
      <c r="A5" s="91"/>
      <c r="B5" s="92" t="s">
        <v>25</v>
      </c>
      <c r="C5" s="92" t="s">
        <v>210</v>
      </c>
      <c r="D5" s="93" t="s">
        <v>4</v>
      </c>
      <c r="E5" s="94"/>
      <c r="F5" s="92" t="s">
        <v>211</v>
      </c>
      <c r="G5" s="92" t="s">
        <v>210</v>
      </c>
      <c r="H5" s="93" t="s">
        <v>4</v>
      </c>
    </row>
    <row r="6" spans="1:8" x14ac:dyDescent="0.3">
      <c r="A6" s="95"/>
      <c r="D6" s="28"/>
      <c r="E6" s="96"/>
      <c r="H6" s="28"/>
    </row>
    <row r="7" spans="1:8" x14ac:dyDescent="0.3">
      <c r="A7" s="97" t="s">
        <v>212</v>
      </c>
      <c r="B7" t="s">
        <v>213</v>
      </c>
      <c r="C7" t="s">
        <v>214</v>
      </c>
      <c r="D7" s="28">
        <v>-7037409.5412199991</v>
      </c>
      <c r="E7" s="96"/>
      <c r="F7" t="s">
        <v>215</v>
      </c>
      <c r="G7" t="s">
        <v>216</v>
      </c>
      <c r="H7" s="28">
        <v>-7037409.5412199991</v>
      </c>
    </row>
    <row r="8" spans="1:8" x14ac:dyDescent="0.3">
      <c r="A8" s="97"/>
      <c r="D8" s="28"/>
      <c r="E8" s="96"/>
      <c r="H8" s="28"/>
    </row>
    <row r="9" spans="1:8" ht="15" thickBot="1" x14ac:dyDescent="0.35">
      <c r="A9" s="98" t="s">
        <v>217</v>
      </c>
      <c r="B9" s="99"/>
      <c r="C9" s="99"/>
      <c r="D9" s="100">
        <v>-7037409.5412199991</v>
      </c>
      <c r="E9" s="99"/>
      <c r="F9" s="99"/>
      <c r="G9" s="99"/>
      <c r="H9" s="100">
        <v>-7037409.5412199991</v>
      </c>
    </row>
    <row r="10" spans="1:8" x14ac:dyDescent="0.3">
      <c r="A10" s="95"/>
      <c r="D10" s="101" t="s">
        <v>218</v>
      </c>
      <c r="E10" s="96"/>
      <c r="H10" s="101" t="s">
        <v>218</v>
      </c>
    </row>
    <row r="11" spans="1:8" x14ac:dyDescent="0.3">
      <c r="A11" s="102" t="s">
        <v>219</v>
      </c>
      <c r="B11" t="s">
        <v>213</v>
      </c>
      <c r="C11" t="s">
        <v>214</v>
      </c>
      <c r="D11" s="28">
        <v>-386579.95741999999</v>
      </c>
      <c r="E11" s="96"/>
      <c r="F11" t="s">
        <v>215</v>
      </c>
      <c r="G11" t="s">
        <v>216</v>
      </c>
      <c r="H11" s="28">
        <v>-386579.95741999999</v>
      </c>
    </row>
    <row r="12" spans="1:8" x14ac:dyDescent="0.3">
      <c r="A12" s="102"/>
      <c r="D12" s="101" t="s">
        <v>218</v>
      </c>
      <c r="E12" s="96"/>
      <c r="H12" s="101" t="s">
        <v>218</v>
      </c>
    </row>
    <row r="13" spans="1:8" ht="15" thickBot="1" x14ac:dyDescent="0.35">
      <c r="A13" s="98" t="s">
        <v>220</v>
      </c>
      <c r="B13" s="99"/>
      <c r="C13" s="99"/>
      <c r="D13" s="100">
        <v>-386579.95741999999</v>
      </c>
      <c r="E13" s="99"/>
      <c r="F13" s="99"/>
      <c r="G13" s="99"/>
      <c r="H13" s="100">
        <v>-386579.95741999999</v>
      </c>
    </row>
    <row r="14" spans="1:8" x14ac:dyDescent="0.3">
      <c r="A14" s="95"/>
      <c r="D14" s="101" t="s">
        <v>218</v>
      </c>
      <c r="E14" s="96"/>
      <c r="H14" s="101" t="s">
        <v>218</v>
      </c>
    </row>
    <row r="15" spans="1:8" x14ac:dyDescent="0.3">
      <c r="A15" s="102" t="s">
        <v>221</v>
      </c>
      <c r="B15" t="s">
        <v>213</v>
      </c>
      <c r="C15" t="s">
        <v>214</v>
      </c>
      <c r="D15" s="28">
        <v>-159623.85569</v>
      </c>
      <c r="E15" s="96"/>
      <c r="F15" t="s">
        <v>215</v>
      </c>
      <c r="G15" t="s">
        <v>216</v>
      </c>
      <c r="H15" s="28">
        <v>-159623.85569</v>
      </c>
    </row>
    <row r="16" spans="1:8" x14ac:dyDescent="0.3">
      <c r="A16" s="102"/>
      <c r="D16" s="101" t="s">
        <v>218</v>
      </c>
      <c r="E16" s="96"/>
      <c r="H16" s="101" t="s">
        <v>218</v>
      </c>
    </row>
    <row r="17" spans="1:8" ht="15" thickBot="1" x14ac:dyDescent="0.35">
      <c r="A17" s="98" t="s">
        <v>222</v>
      </c>
      <c r="B17" s="99"/>
      <c r="C17" s="99"/>
      <c r="D17" s="100">
        <v>-159623.85569</v>
      </c>
      <c r="E17" s="99"/>
      <c r="F17" s="99"/>
      <c r="G17" s="99"/>
      <c r="H17" s="100">
        <v>-159623.85569</v>
      </c>
    </row>
    <row r="18" spans="1:8" x14ac:dyDescent="0.3">
      <c r="A18" s="95"/>
      <c r="D18" s="101" t="s">
        <v>218</v>
      </c>
      <c r="E18" s="96"/>
      <c r="H18" s="101" t="s">
        <v>218</v>
      </c>
    </row>
    <row r="19" spans="1:8" x14ac:dyDescent="0.3">
      <c r="A19" s="103" t="s">
        <v>223</v>
      </c>
      <c r="B19" t="s">
        <v>213</v>
      </c>
      <c r="C19" t="s">
        <v>214</v>
      </c>
      <c r="D19" s="28">
        <v>323596.74789000006</v>
      </c>
      <c r="E19" s="96"/>
      <c r="F19" t="s">
        <v>215</v>
      </c>
      <c r="G19" t="s">
        <v>216</v>
      </c>
      <c r="H19" s="28">
        <v>177452.12036</v>
      </c>
    </row>
    <row r="20" spans="1:8" x14ac:dyDescent="0.3">
      <c r="A20" s="102"/>
      <c r="D20" s="101" t="s">
        <v>218</v>
      </c>
      <c r="E20" s="96"/>
      <c r="F20" s="13" t="s">
        <v>224</v>
      </c>
      <c r="G20" s="13" t="s">
        <v>225</v>
      </c>
      <c r="H20" s="101">
        <v>146144.62753000003</v>
      </c>
    </row>
    <row r="21" spans="1:8" ht="15" thickBot="1" x14ac:dyDescent="0.35">
      <c r="A21" s="98" t="s">
        <v>226</v>
      </c>
      <c r="B21" s="99"/>
      <c r="C21" s="99"/>
      <c r="D21" s="100">
        <v>323596.74789000006</v>
      </c>
      <c r="E21" s="99"/>
      <c r="F21" s="99"/>
      <c r="G21" s="99"/>
      <c r="H21" s="100">
        <v>323596.74789000006</v>
      </c>
    </row>
    <row r="22" spans="1:8" x14ac:dyDescent="0.3">
      <c r="A22" s="104"/>
      <c r="B22" s="105"/>
      <c r="C22" s="105"/>
      <c r="D22" s="106" t="s">
        <v>218</v>
      </c>
      <c r="E22" s="105"/>
      <c r="F22" s="105"/>
      <c r="G22" s="105"/>
      <c r="H22" s="106" t="s">
        <v>218</v>
      </c>
    </row>
    <row r="23" spans="1:8" x14ac:dyDescent="0.3">
      <c r="A23" s="103" t="s">
        <v>227</v>
      </c>
      <c r="B23" s="107"/>
      <c r="C23" s="107"/>
      <c r="D23" s="108" t="s">
        <v>218</v>
      </c>
      <c r="E23" s="105"/>
      <c r="F23" t="s">
        <v>215</v>
      </c>
      <c r="G23" t="s">
        <v>216</v>
      </c>
      <c r="H23" s="28">
        <v>662048.88547999982</v>
      </c>
    </row>
    <row r="24" spans="1:8" x14ac:dyDescent="0.3">
      <c r="A24" s="103"/>
      <c r="B24" t="s">
        <v>213</v>
      </c>
      <c r="C24" t="s">
        <v>214</v>
      </c>
      <c r="D24" s="28">
        <v>851616.78039999981</v>
      </c>
      <c r="E24" s="105"/>
      <c r="F24" s="13" t="s">
        <v>224</v>
      </c>
      <c r="G24" s="13" t="s">
        <v>225</v>
      </c>
      <c r="H24" s="101">
        <v>189567.89492000005</v>
      </c>
    </row>
    <row r="25" spans="1:8" ht="15" thickBot="1" x14ac:dyDescent="0.35">
      <c r="A25" s="98" t="s">
        <v>228</v>
      </c>
      <c r="B25" s="99"/>
      <c r="C25" s="99"/>
      <c r="D25" s="100">
        <v>851616.78039999981</v>
      </c>
      <c r="E25" s="99"/>
      <c r="F25" s="99"/>
      <c r="G25" s="99"/>
      <c r="H25" s="100">
        <v>851616.78039999981</v>
      </c>
    </row>
    <row r="26" spans="1:8" x14ac:dyDescent="0.3">
      <c r="A26" s="104"/>
      <c r="B26" s="105"/>
      <c r="C26" s="105"/>
      <c r="D26" s="106" t="s">
        <v>218</v>
      </c>
      <c r="E26" s="105"/>
      <c r="F26" s="105"/>
      <c r="G26" s="105"/>
      <c r="H26" s="106" t="s">
        <v>218</v>
      </c>
    </row>
    <row r="27" spans="1:8" x14ac:dyDescent="0.3">
      <c r="A27" s="103" t="s">
        <v>229</v>
      </c>
      <c r="B27" s="107"/>
      <c r="C27" s="107"/>
      <c r="D27" s="108" t="s">
        <v>218</v>
      </c>
      <c r="E27" s="105"/>
      <c r="F27" t="s">
        <v>215</v>
      </c>
      <c r="G27" t="s">
        <v>216</v>
      </c>
      <c r="H27" s="28">
        <v>16717.237840000002</v>
      </c>
    </row>
    <row r="28" spans="1:8" x14ac:dyDescent="0.3">
      <c r="A28" s="103"/>
      <c r="B28" t="s">
        <v>213</v>
      </c>
      <c r="C28" t="s">
        <v>214</v>
      </c>
      <c r="D28" s="28">
        <v>16717.237840000002</v>
      </c>
      <c r="E28" s="105"/>
      <c r="F28" s="13"/>
      <c r="G28" s="13"/>
      <c r="H28" s="101" t="s">
        <v>218</v>
      </c>
    </row>
    <row r="29" spans="1:8" ht="15" thickBot="1" x14ac:dyDescent="0.35">
      <c r="A29" s="98" t="s">
        <v>230</v>
      </c>
      <c r="B29" s="99"/>
      <c r="C29" s="99"/>
      <c r="D29" s="100">
        <v>16717.237840000002</v>
      </c>
      <c r="E29" s="99"/>
      <c r="F29" s="99"/>
      <c r="G29" s="99"/>
      <c r="H29" s="100">
        <v>16717.237840000002</v>
      </c>
    </row>
    <row r="30" spans="1:8" x14ac:dyDescent="0.3">
      <c r="A30" s="104"/>
      <c r="B30" s="105"/>
      <c r="C30" s="105"/>
      <c r="D30" s="106" t="s">
        <v>218</v>
      </c>
      <c r="E30" s="105"/>
      <c r="F30" s="105"/>
      <c r="G30" s="105"/>
      <c r="H30" s="106" t="s">
        <v>218</v>
      </c>
    </row>
    <row r="31" spans="1:8" x14ac:dyDescent="0.3">
      <c r="A31" s="97" t="s">
        <v>231</v>
      </c>
      <c r="B31" s="107"/>
      <c r="C31" s="107"/>
      <c r="D31" s="108" t="s">
        <v>218</v>
      </c>
      <c r="E31" s="105"/>
      <c r="F31" t="s">
        <v>215</v>
      </c>
      <c r="G31" t="s">
        <v>216</v>
      </c>
      <c r="H31" s="28">
        <v>-2081.64248</v>
      </c>
    </row>
    <row r="32" spans="1:8" x14ac:dyDescent="0.3">
      <c r="A32" s="97"/>
      <c r="B32" t="s">
        <v>213</v>
      </c>
      <c r="C32" t="s">
        <v>214</v>
      </c>
      <c r="D32" s="28">
        <v>-2081.64248</v>
      </c>
      <c r="E32" s="105"/>
      <c r="F32" s="13"/>
      <c r="G32" s="13"/>
      <c r="H32" s="101" t="s">
        <v>218</v>
      </c>
    </row>
    <row r="33" spans="1:8" ht="15" thickBot="1" x14ac:dyDescent="0.35">
      <c r="A33" s="98" t="s">
        <v>222</v>
      </c>
      <c r="B33" s="99"/>
      <c r="C33" s="99"/>
      <c r="D33" s="100">
        <v>-2081.64248</v>
      </c>
      <c r="E33" s="99"/>
      <c r="F33" s="99"/>
      <c r="G33" s="99"/>
      <c r="H33" s="100">
        <v>-2081.64248</v>
      </c>
    </row>
    <row r="34" spans="1:8" x14ac:dyDescent="0.3">
      <c r="A34" s="104"/>
      <c r="B34" s="105"/>
      <c r="C34" s="105"/>
      <c r="D34" s="106" t="s">
        <v>218</v>
      </c>
      <c r="E34" s="105"/>
      <c r="F34" s="105"/>
      <c r="G34" s="105"/>
      <c r="H34" s="106" t="s">
        <v>218</v>
      </c>
    </row>
    <row r="35" spans="1:8" x14ac:dyDescent="0.3">
      <c r="A35" s="97" t="s">
        <v>232</v>
      </c>
      <c r="B35" s="107"/>
      <c r="C35" s="107"/>
      <c r="D35" s="108" t="s">
        <v>218</v>
      </c>
      <c r="E35" s="105"/>
      <c r="F35" t="s">
        <v>215</v>
      </c>
      <c r="G35" t="s">
        <v>216</v>
      </c>
      <c r="H35" s="28">
        <v>-1175754.9549099999</v>
      </c>
    </row>
    <row r="36" spans="1:8" x14ac:dyDescent="0.3">
      <c r="A36" s="97"/>
      <c r="B36" t="s">
        <v>213</v>
      </c>
      <c r="C36" t="s">
        <v>214</v>
      </c>
      <c r="D36" s="28">
        <v>-1172441.0579099997</v>
      </c>
      <c r="E36" s="105"/>
      <c r="F36" s="13" t="s">
        <v>224</v>
      </c>
      <c r="G36" s="13" t="s">
        <v>225</v>
      </c>
      <c r="H36" s="101">
        <v>3313.8969999999999</v>
      </c>
    </row>
    <row r="37" spans="1:8" ht="15" thickBot="1" x14ac:dyDescent="0.35">
      <c r="A37" s="98" t="s">
        <v>233</v>
      </c>
      <c r="B37" s="99"/>
      <c r="C37" s="99"/>
      <c r="D37" s="100">
        <v>-1172441.0579099997</v>
      </c>
      <c r="E37" s="99"/>
      <c r="F37" s="99"/>
      <c r="G37" s="99"/>
      <c r="H37" s="100">
        <v>-1172441.0579099997</v>
      </c>
    </row>
    <row r="38" spans="1:8" x14ac:dyDescent="0.3">
      <c r="A38" s="104"/>
      <c r="B38" s="105"/>
      <c r="C38" s="105"/>
      <c r="D38" s="106" t="s">
        <v>218</v>
      </c>
      <c r="E38" s="105"/>
      <c r="F38" s="105"/>
      <c r="G38" s="105"/>
      <c r="H38" s="106" t="s">
        <v>218</v>
      </c>
    </row>
    <row r="39" spans="1:8" x14ac:dyDescent="0.3">
      <c r="A39" s="97" t="s">
        <v>234</v>
      </c>
      <c r="B39" s="107"/>
      <c r="C39" s="107"/>
      <c r="D39" s="108" t="s">
        <v>218</v>
      </c>
      <c r="E39" s="105"/>
      <c r="F39" t="s">
        <v>215</v>
      </c>
      <c r="G39" t="s">
        <v>216</v>
      </c>
      <c r="H39" s="28">
        <v>23777.874339999998</v>
      </c>
    </row>
    <row r="40" spans="1:8" x14ac:dyDescent="0.3">
      <c r="A40" s="97"/>
      <c r="B40" t="s">
        <v>213</v>
      </c>
      <c r="C40" t="s">
        <v>214</v>
      </c>
      <c r="D40" s="28">
        <v>88449.848030000008</v>
      </c>
      <c r="E40" s="105"/>
      <c r="F40" s="13" t="s">
        <v>224</v>
      </c>
      <c r="G40" s="13" t="s">
        <v>225</v>
      </c>
      <c r="H40" s="101">
        <v>64671.973689999999</v>
      </c>
    </row>
    <row r="41" spans="1:8" ht="15" thickBot="1" x14ac:dyDescent="0.35">
      <c r="A41" s="98" t="s">
        <v>235</v>
      </c>
      <c r="B41" s="99"/>
      <c r="C41" s="99"/>
      <c r="D41" s="100">
        <v>88449.848030000008</v>
      </c>
      <c r="E41" s="99"/>
      <c r="F41" s="99"/>
      <c r="G41" s="99"/>
      <c r="H41" s="100">
        <v>88449.848030000008</v>
      </c>
    </row>
    <row r="42" spans="1:8" x14ac:dyDescent="0.3">
      <c r="A42" s="104"/>
      <c r="B42" s="105"/>
      <c r="C42" s="105"/>
      <c r="D42" s="106" t="s">
        <v>218</v>
      </c>
      <c r="E42" s="105"/>
      <c r="F42" s="105"/>
      <c r="G42" s="105"/>
      <c r="H42" s="106" t="s">
        <v>218</v>
      </c>
    </row>
    <row r="43" spans="1:8" x14ac:dyDescent="0.3">
      <c r="A43" s="97" t="s">
        <v>236</v>
      </c>
      <c r="B43" s="107"/>
      <c r="C43" s="107"/>
      <c r="D43" s="108" t="s">
        <v>218</v>
      </c>
      <c r="E43" s="105"/>
      <c r="F43" t="s">
        <v>215</v>
      </c>
      <c r="G43" t="s">
        <v>216</v>
      </c>
      <c r="H43" s="28">
        <v>82160.601859999995</v>
      </c>
    </row>
    <row r="44" spans="1:8" x14ac:dyDescent="0.3">
      <c r="A44" s="97"/>
      <c r="B44" t="s">
        <v>213</v>
      </c>
      <c r="C44" t="s">
        <v>214</v>
      </c>
      <c r="D44" s="28">
        <v>82160.601859999995</v>
      </c>
      <c r="E44" s="105"/>
      <c r="F44" s="13"/>
      <c r="G44" s="13"/>
      <c r="H44" s="101" t="s">
        <v>218</v>
      </c>
    </row>
    <row r="45" spans="1:8" ht="15" thickBot="1" x14ac:dyDescent="0.35">
      <c r="A45" s="98" t="s">
        <v>237</v>
      </c>
      <c r="B45" s="99"/>
      <c r="C45" s="99"/>
      <c r="D45" s="100">
        <v>82160.601859999995</v>
      </c>
      <c r="E45" s="99"/>
      <c r="F45" s="99"/>
      <c r="G45" s="99"/>
      <c r="H45" s="100">
        <v>82160.601859999995</v>
      </c>
    </row>
    <row r="46" spans="1:8" x14ac:dyDescent="0.3">
      <c r="A46" s="109" t="s">
        <v>238</v>
      </c>
      <c r="B46" s="110"/>
      <c r="C46" s="110"/>
      <c r="D46" s="111">
        <v>-7395594.8387000002</v>
      </c>
      <c r="E46" s="110"/>
      <c r="F46" s="110"/>
      <c r="G46" s="110"/>
      <c r="H46" s="111">
        <v>-7395594.8387000002</v>
      </c>
    </row>
  </sheetData>
  <mergeCells count="16">
    <mergeCell ref="A31:A32"/>
    <mergeCell ref="A35:A36"/>
    <mergeCell ref="A39:A40"/>
    <mergeCell ref="A43:A44"/>
    <mergeCell ref="A7:A8"/>
    <mergeCell ref="A11:A12"/>
    <mergeCell ref="A15:A16"/>
    <mergeCell ref="A19:A20"/>
    <mergeCell ref="A23:A24"/>
    <mergeCell ref="A27:A28"/>
    <mergeCell ref="A1:H1"/>
    <mergeCell ref="A2:H2"/>
    <mergeCell ref="A3:H3"/>
    <mergeCell ref="A4:A5"/>
    <mergeCell ref="B4:D4"/>
    <mergeCell ref="F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167F3-D6F1-41FB-A8DC-794165B5B20A}">
  <dimension ref="A2:J33"/>
  <sheetViews>
    <sheetView showGridLines="0" zoomScale="80" zoomScaleNormal="80" workbookViewId="0">
      <selection activeCell="B41" sqref="B41"/>
    </sheetView>
  </sheetViews>
  <sheetFormatPr baseColWidth="10" defaultRowHeight="13.2" x14ac:dyDescent="0.25"/>
  <cols>
    <col min="1" max="1" width="22.5546875" style="114" customWidth="1"/>
    <col min="2" max="2" width="7.33203125" style="114" customWidth="1"/>
    <col min="3" max="3" width="17.5546875" style="114" bestFit="1" customWidth="1"/>
    <col min="4" max="4" width="11.5546875" style="114"/>
    <col min="5" max="5" width="0" style="114" hidden="1" customWidth="1"/>
    <col min="6" max="6" width="3.44140625" style="114" customWidth="1"/>
    <col min="7" max="7" width="9.44140625" style="114" customWidth="1"/>
    <col min="8" max="8" width="22" style="114" bestFit="1" customWidth="1"/>
    <col min="9" max="9" width="11.5546875" style="114"/>
    <col min="10" max="10" width="0" style="114" hidden="1" customWidth="1"/>
    <col min="11" max="16384" width="11.5546875" style="114"/>
  </cols>
  <sheetData>
    <row r="2" spans="1:10" x14ac:dyDescent="0.2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3"/>
    </row>
    <row r="3" spans="1:10" x14ac:dyDescent="0.25">
      <c r="A3" s="112" t="s">
        <v>239</v>
      </c>
      <c r="B3" s="112"/>
      <c r="C3" s="112"/>
      <c r="D3" s="112"/>
      <c r="E3" s="112"/>
      <c r="F3" s="112"/>
      <c r="G3" s="112"/>
      <c r="H3" s="112"/>
      <c r="I3" s="112"/>
      <c r="J3" s="115"/>
    </row>
    <row r="4" spans="1:10" x14ac:dyDescent="0.25">
      <c r="A4" s="112" t="s">
        <v>15</v>
      </c>
      <c r="B4" s="112"/>
      <c r="C4" s="112"/>
      <c r="D4" s="112"/>
      <c r="E4" s="112"/>
      <c r="F4" s="112"/>
      <c r="G4" s="112"/>
      <c r="H4" s="112"/>
      <c r="I4" s="112"/>
      <c r="J4" s="115"/>
    </row>
    <row r="5" spans="1:10" ht="14.4" x14ac:dyDescent="0.3">
      <c r="A5" s="116" t="s">
        <v>207</v>
      </c>
      <c r="B5" s="117" t="s">
        <v>208</v>
      </c>
      <c r="C5" s="117"/>
      <c r="D5" s="117"/>
      <c r="E5" s="117"/>
      <c r="F5" s="118"/>
      <c r="G5" s="117" t="s">
        <v>209</v>
      </c>
      <c r="H5" s="117"/>
      <c r="I5" s="117"/>
      <c r="J5" s="117"/>
    </row>
    <row r="6" spans="1:10" ht="14.4" x14ac:dyDescent="0.3">
      <c r="A6" s="119"/>
      <c r="B6" s="120" t="s">
        <v>25</v>
      </c>
      <c r="C6" s="120" t="s">
        <v>210</v>
      </c>
      <c r="D6" s="121" t="s">
        <v>4</v>
      </c>
      <c r="E6" s="120" t="s">
        <v>4</v>
      </c>
      <c r="F6" s="122"/>
      <c r="G6" s="120" t="s">
        <v>211</v>
      </c>
      <c r="H6" s="120" t="s">
        <v>210</v>
      </c>
      <c r="I6" s="121" t="s">
        <v>4</v>
      </c>
      <c r="J6" s="120" t="s">
        <v>4</v>
      </c>
    </row>
    <row r="7" spans="1:10" x14ac:dyDescent="0.25">
      <c r="A7" s="123"/>
      <c r="D7" s="124"/>
      <c r="F7" s="125"/>
      <c r="I7" s="124"/>
      <c r="J7" s="115"/>
    </row>
    <row r="8" spans="1:10" x14ac:dyDescent="0.25">
      <c r="A8" s="126" t="s">
        <v>240</v>
      </c>
      <c r="B8" s="114" t="s">
        <v>241</v>
      </c>
      <c r="C8" s="114" t="s">
        <v>242</v>
      </c>
      <c r="D8" s="124">
        <v>184139.46158999999</v>
      </c>
      <c r="E8" s="124">
        <v>184139461.59</v>
      </c>
      <c r="F8" s="125"/>
      <c r="G8" s="114" t="s">
        <v>243</v>
      </c>
      <c r="H8" s="114" t="s">
        <v>244</v>
      </c>
      <c r="I8" s="124">
        <v>66603.453559999994</v>
      </c>
      <c r="J8" s="127">
        <v>66603453.559999995</v>
      </c>
    </row>
    <row r="9" spans="1:10" x14ac:dyDescent="0.25">
      <c r="A9" s="126"/>
      <c r="D9" s="124"/>
      <c r="F9" s="125"/>
      <c r="G9" s="114" t="s">
        <v>245</v>
      </c>
      <c r="H9" s="114" t="s">
        <v>246</v>
      </c>
      <c r="I9" s="124">
        <v>18105.342659999995</v>
      </c>
      <c r="J9" s="127">
        <v>18105342.659999996</v>
      </c>
    </row>
    <row r="10" spans="1:10" x14ac:dyDescent="0.25">
      <c r="A10" s="126"/>
      <c r="D10" s="124"/>
      <c r="F10" s="125"/>
      <c r="G10" s="114" t="s">
        <v>247</v>
      </c>
      <c r="H10" s="114" t="s">
        <v>248</v>
      </c>
      <c r="I10" s="124">
        <v>9148.531100000002</v>
      </c>
      <c r="J10" s="127">
        <v>9148531.1000000015</v>
      </c>
    </row>
    <row r="11" spans="1:10" x14ac:dyDescent="0.25">
      <c r="A11" s="126"/>
      <c r="D11" s="124"/>
      <c r="F11" s="125"/>
      <c r="G11" s="114" t="s">
        <v>215</v>
      </c>
      <c r="H11" s="114" t="s">
        <v>216</v>
      </c>
      <c r="I11" s="124">
        <v>82083.215050000013</v>
      </c>
      <c r="J11" s="127">
        <v>82083215.050000012</v>
      </c>
    </row>
    <row r="12" spans="1:10" x14ac:dyDescent="0.25">
      <c r="A12" s="126"/>
      <c r="D12" s="124"/>
      <c r="F12" s="125"/>
      <c r="G12" s="114" t="s">
        <v>249</v>
      </c>
      <c r="H12" s="114" t="s">
        <v>250</v>
      </c>
      <c r="I12" s="124">
        <v>8198.9192199999979</v>
      </c>
      <c r="J12" s="127">
        <v>8198919.2199999988</v>
      </c>
    </row>
    <row r="13" spans="1:10" ht="15" thickBot="1" x14ac:dyDescent="0.35">
      <c r="A13" s="128" t="s">
        <v>251</v>
      </c>
      <c r="B13" s="129"/>
      <c r="C13" s="129"/>
      <c r="D13" s="130">
        <v>184139.46158999999</v>
      </c>
      <c r="E13" s="130">
        <v>184139461.59</v>
      </c>
      <c r="F13" s="129"/>
      <c r="G13" s="129"/>
      <c r="H13" s="129"/>
      <c r="I13" s="130">
        <v>184139.46158999999</v>
      </c>
      <c r="J13" s="131">
        <v>184139461.59</v>
      </c>
    </row>
    <row r="14" spans="1:10" x14ac:dyDescent="0.25">
      <c r="A14" s="123"/>
      <c r="D14" s="124" t="s">
        <v>218</v>
      </c>
      <c r="F14" s="125"/>
      <c r="I14" s="124" t="s">
        <v>218</v>
      </c>
      <c r="J14" s="115"/>
    </row>
    <row r="15" spans="1:10" x14ac:dyDescent="0.25">
      <c r="A15" s="132" t="s">
        <v>252</v>
      </c>
      <c r="B15" s="114" t="s">
        <v>241</v>
      </c>
      <c r="C15" s="114" t="s">
        <v>242</v>
      </c>
      <c r="D15" s="124">
        <v>572208.32422000007</v>
      </c>
      <c r="E15" s="124">
        <v>572208324.22000003</v>
      </c>
      <c r="F15" s="125"/>
      <c r="G15" s="114" t="s">
        <v>247</v>
      </c>
      <c r="H15" s="114" t="s">
        <v>248</v>
      </c>
      <c r="I15" s="124">
        <v>563659.85845000006</v>
      </c>
      <c r="J15" s="127">
        <v>563659858.45000005</v>
      </c>
    </row>
    <row r="16" spans="1:10" x14ac:dyDescent="0.25">
      <c r="A16" s="132"/>
      <c r="D16" s="124" t="s">
        <v>218</v>
      </c>
      <c r="E16" s="124"/>
      <c r="F16" s="125"/>
      <c r="G16" s="114" t="s">
        <v>215</v>
      </c>
      <c r="H16" s="114" t="s">
        <v>216</v>
      </c>
      <c r="I16" s="124">
        <v>8548.4627700000001</v>
      </c>
      <c r="J16" s="127">
        <v>8548462.7699999996</v>
      </c>
    </row>
    <row r="17" spans="1:10" x14ac:dyDescent="0.25">
      <c r="A17" s="132"/>
      <c r="D17" s="124" t="s">
        <v>218</v>
      </c>
      <c r="F17" s="125"/>
      <c r="G17" s="114" t="s">
        <v>224</v>
      </c>
      <c r="H17" s="114" t="s">
        <v>225</v>
      </c>
      <c r="I17" s="124">
        <v>3.0000000000000001E-3</v>
      </c>
      <c r="J17" s="127">
        <v>3</v>
      </c>
    </row>
    <row r="18" spans="1:10" ht="15" thickBot="1" x14ac:dyDescent="0.35">
      <c r="A18" s="128" t="s">
        <v>253</v>
      </c>
      <c r="B18" s="129"/>
      <c r="C18" s="129"/>
      <c r="D18" s="130">
        <v>572208.32422000007</v>
      </c>
      <c r="E18" s="130">
        <v>572208324.22000003</v>
      </c>
      <c r="F18" s="129"/>
      <c r="G18" s="129"/>
      <c r="H18" s="129"/>
      <c r="I18" s="130">
        <v>572208.32422000007</v>
      </c>
      <c r="J18" s="131">
        <v>572208324.22000003</v>
      </c>
    </row>
    <row r="19" spans="1:10" x14ac:dyDescent="0.25">
      <c r="A19" s="123"/>
      <c r="D19" s="124" t="s">
        <v>218</v>
      </c>
      <c r="F19" s="125"/>
      <c r="I19" s="124" t="s">
        <v>218</v>
      </c>
      <c r="J19" s="115"/>
    </row>
    <row r="20" spans="1:10" x14ac:dyDescent="0.25">
      <c r="A20" s="132" t="s">
        <v>254</v>
      </c>
      <c r="B20" s="114" t="s">
        <v>241</v>
      </c>
      <c r="C20" s="114" t="s">
        <v>242</v>
      </c>
      <c r="D20" s="124">
        <v>-4770.9930000000013</v>
      </c>
      <c r="E20" s="124">
        <v>-4770993.0000000009</v>
      </c>
      <c r="F20" s="125"/>
      <c r="G20" s="114" t="s">
        <v>247</v>
      </c>
      <c r="H20" s="114" t="s">
        <v>248</v>
      </c>
      <c r="I20" s="124">
        <v>24.33539</v>
      </c>
      <c r="J20" s="127">
        <v>24335.39</v>
      </c>
    </row>
    <row r="21" spans="1:10" x14ac:dyDescent="0.25">
      <c r="A21" s="132"/>
      <c r="D21" s="124" t="s">
        <v>218</v>
      </c>
      <c r="F21" s="125"/>
      <c r="G21" s="114" t="s">
        <v>215</v>
      </c>
      <c r="H21" s="114" t="s">
        <v>216</v>
      </c>
      <c r="I21" s="124">
        <v>-4795.3283900000006</v>
      </c>
      <c r="J21" s="127">
        <v>-4795328.3900000006</v>
      </c>
    </row>
    <row r="22" spans="1:10" ht="15" thickBot="1" x14ac:dyDescent="0.35">
      <c r="A22" s="128" t="s">
        <v>255</v>
      </c>
      <c r="B22" s="129"/>
      <c r="C22" s="129"/>
      <c r="D22" s="130">
        <v>-4770.9930000000013</v>
      </c>
      <c r="E22" s="130">
        <v>-4770993.0000000009</v>
      </c>
      <c r="F22" s="129"/>
      <c r="G22" s="129"/>
      <c r="H22" s="129"/>
      <c r="I22" s="130">
        <v>-4770.9930000000013</v>
      </c>
      <c r="J22" s="131">
        <v>-4770993.0000000009</v>
      </c>
    </row>
    <row r="23" spans="1:10" x14ac:dyDescent="0.25">
      <c r="A23" s="123"/>
      <c r="D23" s="124" t="s">
        <v>218</v>
      </c>
      <c r="F23" s="125"/>
      <c r="I23" s="124" t="s">
        <v>218</v>
      </c>
      <c r="J23" s="115"/>
    </row>
    <row r="24" spans="1:10" x14ac:dyDescent="0.25">
      <c r="A24" s="132" t="s">
        <v>256</v>
      </c>
      <c r="B24" s="114" t="s">
        <v>241</v>
      </c>
      <c r="C24" s="114" t="s">
        <v>242</v>
      </c>
      <c r="D24" s="124">
        <v>549.92376999999999</v>
      </c>
      <c r="E24" s="124">
        <v>549923.77</v>
      </c>
      <c r="F24" s="125"/>
      <c r="I24" s="124" t="s">
        <v>218</v>
      </c>
      <c r="J24" s="127"/>
    </row>
    <row r="25" spans="1:10" x14ac:dyDescent="0.25">
      <c r="A25" s="132"/>
      <c r="D25" s="124" t="s">
        <v>218</v>
      </c>
      <c r="F25" s="125"/>
      <c r="G25" s="114" t="s">
        <v>224</v>
      </c>
      <c r="H25" s="114" t="s">
        <v>225</v>
      </c>
      <c r="I25" s="124">
        <v>549.92376999999999</v>
      </c>
      <c r="J25" s="127">
        <v>549923.77</v>
      </c>
    </row>
    <row r="26" spans="1:10" ht="15" thickBot="1" x14ac:dyDescent="0.35">
      <c r="A26" s="128" t="s">
        <v>257</v>
      </c>
      <c r="B26" s="129"/>
      <c r="C26" s="129"/>
      <c r="D26" s="130">
        <v>549.92376999999999</v>
      </c>
      <c r="E26" s="130">
        <v>549923.77</v>
      </c>
      <c r="F26" s="129"/>
      <c r="G26" s="129"/>
      <c r="H26" s="129"/>
      <c r="I26" s="130">
        <v>549.92376999999999</v>
      </c>
      <c r="J26" s="131">
        <v>549923.77</v>
      </c>
    </row>
    <row r="27" spans="1:10" ht="14.4" x14ac:dyDescent="0.3">
      <c r="A27" s="133"/>
      <c r="B27" s="134"/>
      <c r="C27" s="134"/>
      <c r="D27" s="135" t="s">
        <v>218</v>
      </c>
      <c r="E27" s="135"/>
      <c r="F27" s="134"/>
      <c r="G27" s="134"/>
      <c r="H27" s="134"/>
      <c r="I27" s="135" t="s">
        <v>218</v>
      </c>
      <c r="J27" s="136"/>
    </row>
    <row r="28" spans="1:10" ht="14.4" x14ac:dyDescent="0.3">
      <c r="A28" s="132" t="s">
        <v>258</v>
      </c>
      <c r="B28" s="137"/>
      <c r="C28" s="137"/>
      <c r="D28" s="138" t="s">
        <v>218</v>
      </c>
      <c r="E28" s="138"/>
      <c r="F28" s="134"/>
      <c r="G28" s="114" t="s">
        <v>245</v>
      </c>
      <c r="H28" s="114" t="s">
        <v>246</v>
      </c>
      <c r="I28" s="124">
        <v>9687.8447300000007</v>
      </c>
      <c r="J28" s="139">
        <v>9687844.7300000004</v>
      </c>
    </row>
    <row r="29" spans="1:10" ht="14.4" x14ac:dyDescent="0.3">
      <c r="A29" s="132"/>
      <c r="B29" s="114" t="s">
        <v>241</v>
      </c>
      <c r="C29" s="114" t="s">
        <v>242</v>
      </c>
      <c r="D29" s="124">
        <v>445602.06271000003</v>
      </c>
      <c r="E29" s="124">
        <v>445602062.71000004</v>
      </c>
      <c r="F29" s="134"/>
      <c r="G29" s="114" t="s">
        <v>247</v>
      </c>
      <c r="H29" s="114" t="s">
        <v>248</v>
      </c>
      <c r="I29" s="124">
        <v>25280.437859999998</v>
      </c>
      <c r="J29" s="139">
        <v>25280437.859999999</v>
      </c>
    </row>
    <row r="30" spans="1:10" x14ac:dyDescent="0.25">
      <c r="A30" s="132"/>
      <c r="D30" s="124" t="s">
        <v>218</v>
      </c>
      <c r="F30" s="125"/>
      <c r="G30" s="114" t="s">
        <v>215</v>
      </c>
      <c r="H30" s="114" t="s">
        <v>216</v>
      </c>
      <c r="I30" s="124">
        <v>382474.31973000005</v>
      </c>
      <c r="J30" s="127">
        <v>382474319.73000002</v>
      </c>
    </row>
    <row r="31" spans="1:10" x14ac:dyDescent="0.25">
      <c r="A31" s="140"/>
      <c r="D31" s="124" t="s">
        <v>218</v>
      </c>
      <c r="F31" s="125"/>
      <c r="G31" s="114" t="s">
        <v>224</v>
      </c>
      <c r="H31" s="114" t="s">
        <v>225</v>
      </c>
      <c r="I31" s="124">
        <v>28159.46039</v>
      </c>
      <c r="J31" s="127">
        <v>28159460.390000001</v>
      </c>
    </row>
    <row r="32" spans="1:10" ht="15" thickBot="1" x14ac:dyDescent="0.35">
      <c r="A32" s="128" t="s">
        <v>259</v>
      </c>
      <c r="B32" s="129"/>
      <c r="C32" s="129"/>
      <c r="D32" s="130">
        <v>445602.06271000003</v>
      </c>
      <c r="E32" s="130">
        <v>445602062.71000004</v>
      </c>
      <c r="F32" s="129"/>
      <c r="G32" s="129"/>
      <c r="H32" s="129"/>
      <c r="I32" s="130">
        <v>445602.06271000003</v>
      </c>
      <c r="J32" s="131">
        <v>445602062.71000004</v>
      </c>
    </row>
    <row r="33" spans="1:10" ht="14.4" x14ac:dyDescent="0.3">
      <c r="A33" s="141" t="s">
        <v>238</v>
      </c>
      <c r="B33" s="142"/>
      <c r="C33" s="142"/>
      <c r="D33" s="143">
        <v>1197728.77929</v>
      </c>
      <c r="E33" s="143">
        <v>1197728779.29</v>
      </c>
      <c r="F33" s="142"/>
      <c r="G33" s="142"/>
      <c r="H33" s="142"/>
      <c r="I33" s="143">
        <v>1197728.77929</v>
      </c>
      <c r="J33" s="144">
        <v>1197728779.29</v>
      </c>
    </row>
  </sheetData>
  <mergeCells count="11">
    <mergeCell ref="A8:A12"/>
    <mergeCell ref="A15:A17"/>
    <mergeCell ref="A20:A21"/>
    <mergeCell ref="A24:A25"/>
    <mergeCell ref="A28:A30"/>
    <mergeCell ref="A2:I2"/>
    <mergeCell ref="A3:I3"/>
    <mergeCell ref="A4:I4"/>
    <mergeCell ref="A5:A6"/>
    <mergeCell ref="B5:E5"/>
    <mergeCell ref="G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CCD6A-ACAD-4B07-8109-C8737E96AA1E}">
  <dimension ref="A1:G33"/>
  <sheetViews>
    <sheetView zoomScale="70" zoomScaleNormal="70" workbookViewId="0">
      <selection activeCell="B37" sqref="B37"/>
    </sheetView>
  </sheetViews>
  <sheetFormatPr baseColWidth="10" defaultRowHeight="14.4" x14ac:dyDescent="0.3"/>
  <cols>
    <col min="2" max="2" width="44.77734375" bestFit="1" customWidth="1"/>
    <col min="4" max="4" width="11.88671875" bestFit="1" customWidth="1"/>
    <col min="6" max="6" width="12.109375" bestFit="1" customWidth="1"/>
    <col min="7" max="7" width="12.77734375" bestFit="1" customWidth="1"/>
  </cols>
  <sheetData>
    <row r="1" spans="1:7" x14ac:dyDescent="0.3">
      <c r="A1" s="29" t="s">
        <v>0</v>
      </c>
      <c r="B1" s="29"/>
      <c r="C1" s="29"/>
      <c r="D1" s="29"/>
      <c r="E1" s="29"/>
      <c r="F1" s="29"/>
      <c r="G1" s="29"/>
    </row>
    <row r="2" spans="1:7" x14ac:dyDescent="0.3">
      <c r="A2" s="30" t="s">
        <v>134</v>
      </c>
      <c r="B2" s="29"/>
      <c r="C2" s="29"/>
      <c r="D2" s="29"/>
      <c r="E2" s="29"/>
      <c r="F2" s="29"/>
      <c r="G2" s="29"/>
    </row>
    <row r="3" spans="1:7" x14ac:dyDescent="0.3">
      <c r="A3" s="29" t="s">
        <v>260</v>
      </c>
      <c r="B3" s="29"/>
      <c r="C3" s="29"/>
      <c r="D3" s="29"/>
      <c r="E3" s="29"/>
      <c r="F3" s="29"/>
      <c r="G3" s="29"/>
    </row>
    <row r="4" spans="1:7" x14ac:dyDescent="0.3">
      <c r="A4" s="29" t="s">
        <v>261</v>
      </c>
      <c r="B4" s="29"/>
      <c r="C4" s="29"/>
      <c r="D4" s="29"/>
      <c r="E4" s="29"/>
      <c r="F4" s="29"/>
      <c r="G4" s="29"/>
    </row>
    <row r="5" spans="1:7" ht="15" thickBot="1" x14ac:dyDescent="0.35">
      <c r="A5" s="145"/>
      <c r="B5" s="145"/>
      <c r="C5" s="146"/>
      <c r="D5" s="146"/>
      <c r="E5" s="146"/>
      <c r="F5" s="147"/>
      <c r="G5" s="147"/>
    </row>
    <row r="6" spans="1:7" ht="15" thickBot="1" x14ac:dyDescent="0.35">
      <c r="A6" s="148" t="s">
        <v>262</v>
      </c>
      <c r="B6" s="149" t="s">
        <v>263</v>
      </c>
      <c r="C6" s="150"/>
      <c r="D6" s="150"/>
      <c r="E6" s="150"/>
      <c r="F6" s="151"/>
      <c r="G6" s="152"/>
    </row>
    <row r="7" spans="1:7" ht="15" thickTop="1" x14ac:dyDescent="0.3">
      <c r="A7" s="153"/>
      <c r="B7" s="58"/>
      <c r="C7" s="23"/>
      <c r="D7" s="23"/>
      <c r="E7" s="45"/>
      <c r="F7" s="154"/>
      <c r="G7" s="155"/>
    </row>
    <row r="8" spans="1:7" x14ac:dyDescent="0.3">
      <c r="A8" s="43" t="s">
        <v>141</v>
      </c>
      <c r="B8" s="156" t="s">
        <v>142</v>
      </c>
      <c r="C8" s="2"/>
      <c r="D8" s="23"/>
      <c r="E8" s="45"/>
      <c r="F8" s="154"/>
      <c r="G8" s="155">
        <v>214180.82071</v>
      </c>
    </row>
    <row r="9" spans="1:7" x14ac:dyDescent="0.3">
      <c r="A9" s="38"/>
      <c r="B9" s="58"/>
      <c r="C9" s="3"/>
      <c r="D9" s="23"/>
      <c r="E9" s="45"/>
      <c r="F9" s="154"/>
      <c r="G9" s="155"/>
    </row>
    <row r="10" spans="1:7" x14ac:dyDescent="0.3">
      <c r="A10" s="43" t="s">
        <v>153</v>
      </c>
      <c r="B10" s="157" t="s">
        <v>154</v>
      </c>
      <c r="C10" s="2"/>
      <c r="D10" s="23"/>
      <c r="E10" s="45"/>
      <c r="F10" s="158">
        <v>214180.82071</v>
      </c>
      <c r="G10" s="155"/>
    </row>
    <row r="11" spans="1:7" x14ac:dyDescent="0.3">
      <c r="A11" s="43"/>
      <c r="B11" s="157"/>
      <c r="C11" s="2"/>
      <c r="D11" s="23"/>
      <c r="E11" s="45"/>
      <c r="F11" s="154"/>
      <c r="G11" s="155"/>
    </row>
    <row r="12" spans="1:7" x14ac:dyDescent="0.3">
      <c r="A12" s="43" t="s">
        <v>155</v>
      </c>
      <c r="B12" s="157" t="s">
        <v>156</v>
      </c>
      <c r="C12" s="2"/>
      <c r="D12" s="23"/>
      <c r="E12" s="45">
        <v>210369.98671</v>
      </c>
      <c r="F12" s="154"/>
      <c r="G12" s="155"/>
    </row>
    <row r="13" spans="1:7" x14ac:dyDescent="0.3">
      <c r="A13" s="63" t="s">
        <v>159</v>
      </c>
      <c r="B13" s="64" t="s">
        <v>160</v>
      </c>
      <c r="C13" s="2"/>
      <c r="D13" s="23">
        <v>108691.375</v>
      </c>
      <c r="E13" s="45"/>
      <c r="F13" s="154"/>
      <c r="G13" s="155"/>
    </row>
    <row r="14" spans="1:7" x14ac:dyDescent="0.3">
      <c r="A14" s="63" t="s">
        <v>161</v>
      </c>
      <c r="B14" s="64" t="s">
        <v>162</v>
      </c>
      <c r="C14" s="23">
        <v>108691.375</v>
      </c>
      <c r="D14" s="23"/>
      <c r="E14" s="45"/>
      <c r="F14" s="154"/>
      <c r="G14" s="155"/>
    </row>
    <row r="15" spans="1:7" x14ac:dyDescent="0.3">
      <c r="A15" s="63"/>
      <c r="B15" s="159"/>
      <c r="C15" s="2"/>
      <c r="D15" s="23"/>
      <c r="E15" s="45"/>
      <c r="F15" s="154"/>
      <c r="G15" s="155"/>
    </row>
    <row r="16" spans="1:7" x14ac:dyDescent="0.3">
      <c r="A16" s="63" t="s">
        <v>167</v>
      </c>
      <c r="B16" s="159" t="s">
        <v>6</v>
      </c>
      <c r="C16" s="160"/>
      <c r="D16" s="154">
        <v>2350</v>
      </c>
      <c r="E16" s="158"/>
      <c r="F16" s="154"/>
      <c r="G16" s="155"/>
    </row>
    <row r="17" spans="1:7" x14ac:dyDescent="0.3">
      <c r="A17" s="63" t="s">
        <v>170</v>
      </c>
      <c r="B17" s="23" t="s">
        <v>171</v>
      </c>
      <c r="C17" s="23">
        <v>2350</v>
      </c>
      <c r="D17" s="23"/>
      <c r="E17" s="45"/>
      <c r="F17" s="154"/>
      <c r="G17" s="155"/>
    </row>
    <row r="18" spans="1:7" x14ac:dyDescent="0.3">
      <c r="A18" s="67"/>
      <c r="B18" s="3"/>
      <c r="C18" s="23"/>
      <c r="D18" s="23"/>
      <c r="E18" s="45"/>
      <c r="F18" s="154"/>
      <c r="G18" s="155"/>
    </row>
    <row r="19" spans="1:7" x14ac:dyDescent="0.3">
      <c r="A19" s="63" t="s">
        <v>174</v>
      </c>
      <c r="B19" s="64" t="s">
        <v>7</v>
      </c>
      <c r="C19" s="158"/>
      <c r="D19" s="154">
        <v>95981.413650000002</v>
      </c>
      <c r="E19" s="158"/>
      <c r="F19" s="154"/>
      <c r="G19" s="155"/>
    </row>
    <row r="20" spans="1:7" x14ac:dyDescent="0.3">
      <c r="A20" s="63" t="s">
        <v>175</v>
      </c>
      <c r="B20" s="64" t="s">
        <v>176</v>
      </c>
      <c r="C20" s="23">
        <v>42212.826999999997</v>
      </c>
      <c r="D20" s="23"/>
      <c r="E20" s="45"/>
      <c r="F20" s="154"/>
      <c r="G20" s="155"/>
    </row>
    <row r="21" spans="1:7" x14ac:dyDescent="0.3">
      <c r="A21" s="63" t="s">
        <v>177</v>
      </c>
      <c r="B21" s="64" t="s">
        <v>178</v>
      </c>
      <c r="C21" s="23">
        <v>53768.586649999997</v>
      </c>
      <c r="D21" s="23"/>
      <c r="E21" s="45"/>
      <c r="F21" s="154"/>
      <c r="G21" s="155"/>
    </row>
    <row r="22" spans="1:7" x14ac:dyDescent="0.3">
      <c r="A22" s="63"/>
      <c r="B22" s="64"/>
      <c r="C22" s="23"/>
      <c r="D22" s="23"/>
      <c r="E22" s="45"/>
      <c r="F22" s="154"/>
      <c r="G22" s="155"/>
    </row>
    <row r="23" spans="1:7" x14ac:dyDescent="0.3">
      <c r="A23" s="63" t="s">
        <v>181</v>
      </c>
      <c r="B23" s="161" t="s">
        <v>8</v>
      </c>
      <c r="C23" s="45"/>
      <c r="D23" s="23">
        <v>3347.1980600000002</v>
      </c>
      <c r="E23" s="45">
        <v>3347.1980600000002</v>
      </c>
      <c r="F23" s="154"/>
      <c r="G23" s="155"/>
    </row>
    <row r="24" spans="1:7" x14ac:dyDescent="0.3">
      <c r="A24" s="63" t="s">
        <v>182</v>
      </c>
      <c r="B24" s="64" t="s">
        <v>183</v>
      </c>
      <c r="C24" s="23">
        <v>3347.1980600000002</v>
      </c>
      <c r="D24" s="23"/>
      <c r="E24" s="45"/>
      <c r="F24" s="154"/>
      <c r="G24" s="155"/>
    </row>
    <row r="25" spans="1:7" x14ac:dyDescent="0.3">
      <c r="A25" s="63"/>
      <c r="B25" s="64"/>
      <c r="C25" s="23"/>
      <c r="D25" s="23"/>
      <c r="E25" s="45"/>
      <c r="F25" s="154"/>
      <c r="G25" s="155"/>
    </row>
    <row r="26" spans="1:7" x14ac:dyDescent="0.3">
      <c r="A26" s="70" t="s">
        <v>186</v>
      </c>
      <c r="B26" s="157" t="s">
        <v>9</v>
      </c>
      <c r="C26" s="23"/>
      <c r="D26" s="23">
        <v>3810.8339999999998</v>
      </c>
      <c r="E26" s="45">
        <v>3810.8339999999998</v>
      </c>
      <c r="F26" s="154"/>
      <c r="G26" s="155"/>
    </row>
    <row r="27" spans="1:7" x14ac:dyDescent="0.3">
      <c r="A27" s="68" t="s">
        <v>189</v>
      </c>
      <c r="B27" s="159" t="s">
        <v>190</v>
      </c>
      <c r="C27" s="23">
        <v>3810.8339999999998</v>
      </c>
      <c r="D27" s="23">
        <v>0</v>
      </c>
      <c r="E27" s="45"/>
      <c r="F27" s="154"/>
      <c r="G27" s="155"/>
    </row>
    <row r="28" spans="1:7" x14ac:dyDescent="0.3">
      <c r="A28" s="38"/>
      <c r="B28" s="57"/>
      <c r="C28" s="23"/>
      <c r="D28" s="23"/>
      <c r="E28" s="45"/>
      <c r="F28" s="154"/>
      <c r="G28" s="155"/>
    </row>
    <row r="29" spans="1:7" x14ac:dyDescent="0.3">
      <c r="A29" s="61" t="s">
        <v>193</v>
      </c>
      <c r="B29" s="72" t="s">
        <v>194</v>
      </c>
      <c r="C29" s="23"/>
      <c r="D29" s="23"/>
      <c r="E29" s="45"/>
      <c r="F29" s="154"/>
      <c r="G29" s="155">
        <v>-6197866.0594099974</v>
      </c>
    </row>
    <row r="30" spans="1:7" x14ac:dyDescent="0.3">
      <c r="A30" s="61" t="s">
        <v>264</v>
      </c>
      <c r="B30" s="72" t="s">
        <v>196</v>
      </c>
      <c r="C30" s="23"/>
      <c r="D30" s="23"/>
      <c r="E30" s="45"/>
      <c r="F30" s="45">
        <v>-6197866.0594099974</v>
      </c>
      <c r="G30" s="155"/>
    </row>
    <row r="31" spans="1:7" x14ac:dyDescent="0.3">
      <c r="A31" s="38" t="s">
        <v>197</v>
      </c>
      <c r="B31" s="58" t="s">
        <v>10</v>
      </c>
      <c r="C31" s="23"/>
      <c r="D31" s="23">
        <v>-7395594.8386999974</v>
      </c>
      <c r="E31" s="23"/>
      <c r="F31" s="154"/>
      <c r="G31" s="155"/>
    </row>
    <row r="32" spans="1:7" ht="15" thickBot="1" x14ac:dyDescent="0.35">
      <c r="A32" s="162" t="s">
        <v>198</v>
      </c>
      <c r="B32" s="58" t="s">
        <v>11</v>
      </c>
      <c r="C32" s="23"/>
      <c r="D32" s="23">
        <v>1197728.77929</v>
      </c>
      <c r="E32" s="23"/>
      <c r="F32" s="154"/>
      <c r="G32" s="155"/>
    </row>
    <row r="33" spans="1:7" ht="15" thickBot="1" x14ac:dyDescent="0.35">
      <c r="A33" s="163" t="s">
        <v>265</v>
      </c>
      <c r="B33" s="164"/>
      <c r="C33" s="165"/>
      <c r="D33" s="165"/>
      <c r="E33" s="166"/>
      <c r="F33" s="167"/>
      <c r="G33" s="168">
        <v>-5983685.2386999978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3250C-4066-40DD-92CF-96AAB170093B}">
  <dimension ref="A1:G33"/>
  <sheetViews>
    <sheetView topLeftCell="B1" zoomScale="70" zoomScaleNormal="70" workbookViewId="0">
      <selection activeCell="B5" sqref="B5"/>
    </sheetView>
  </sheetViews>
  <sheetFormatPr baseColWidth="10" defaultRowHeight="14.4" x14ac:dyDescent="0.3"/>
  <cols>
    <col min="1" max="1" width="9.33203125" customWidth="1"/>
    <col min="2" max="2" width="40.77734375" customWidth="1"/>
    <col min="3" max="3" width="13.33203125" bestFit="1" customWidth="1"/>
    <col min="4" max="4" width="14.77734375" bestFit="1" customWidth="1"/>
    <col min="5" max="5" width="13.5546875" bestFit="1" customWidth="1"/>
    <col min="6" max="6" width="15.109375" bestFit="1" customWidth="1"/>
    <col min="7" max="7" width="15.77734375" bestFit="1" customWidth="1"/>
  </cols>
  <sheetData>
    <row r="1" spans="1:7" x14ac:dyDescent="0.3">
      <c r="A1" s="29" t="s">
        <v>0</v>
      </c>
      <c r="B1" s="29"/>
      <c r="C1" s="29"/>
      <c r="D1" s="29"/>
      <c r="E1" s="29"/>
      <c r="F1" s="29"/>
      <c r="G1" s="29"/>
    </row>
    <row r="2" spans="1:7" x14ac:dyDescent="0.3">
      <c r="A2" s="30" t="s">
        <v>134</v>
      </c>
      <c r="B2" s="29"/>
      <c r="C2" s="29"/>
      <c r="D2" s="29"/>
      <c r="E2" s="29"/>
      <c r="F2" s="29"/>
      <c r="G2" s="29"/>
    </row>
    <row r="3" spans="1:7" x14ac:dyDescent="0.3">
      <c r="A3" s="29" t="s">
        <v>266</v>
      </c>
      <c r="B3" s="29"/>
      <c r="C3" s="29"/>
      <c r="D3" s="29"/>
      <c r="E3" s="29"/>
      <c r="F3" s="29"/>
      <c r="G3" s="29"/>
    </row>
    <row r="4" spans="1:7" ht="15" thickBot="1" x14ac:dyDescent="0.35">
      <c r="A4" s="145"/>
      <c r="B4" s="169" t="s">
        <v>267</v>
      </c>
      <c r="C4" s="169"/>
      <c r="D4" s="169"/>
      <c r="E4" s="169"/>
      <c r="F4" s="169"/>
      <c r="G4" s="169"/>
    </row>
    <row r="5" spans="1:7" ht="15" thickBot="1" x14ac:dyDescent="0.35">
      <c r="A5" s="148" t="s">
        <v>262</v>
      </c>
      <c r="B5" s="149" t="s">
        <v>263</v>
      </c>
      <c r="C5" s="150"/>
      <c r="D5" s="150"/>
      <c r="E5" s="150"/>
      <c r="F5" s="151"/>
      <c r="G5" s="152"/>
    </row>
    <row r="6" spans="1:7" ht="15" thickTop="1" x14ac:dyDescent="0.3">
      <c r="A6" s="153"/>
      <c r="B6" s="58"/>
      <c r="C6" s="23"/>
      <c r="D6" s="23"/>
      <c r="E6" s="45"/>
      <c r="F6" s="154"/>
      <c r="G6" s="155"/>
    </row>
    <row r="7" spans="1:7" x14ac:dyDescent="0.3">
      <c r="A7" s="43" t="s">
        <v>141</v>
      </c>
      <c r="B7" s="156" t="s">
        <v>142</v>
      </c>
      <c r="C7" s="2"/>
      <c r="D7" s="23"/>
      <c r="E7" s="45"/>
      <c r="F7" s="154"/>
      <c r="G7" s="155">
        <f>214180820.71/1000</f>
        <v>214180.82071</v>
      </c>
    </row>
    <row r="8" spans="1:7" x14ac:dyDescent="0.3">
      <c r="A8" s="43" t="s">
        <v>153</v>
      </c>
      <c r="B8" s="157" t="s">
        <v>154</v>
      </c>
      <c r="C8" s="2"/>
      <c r="D8" s="23"/>
      <c r="E8" s="45"/>
      <c r="F8" s="154">
        <f>214180820.71/1000</f>
        <v>214180.82071</v>
      </c>
      <c r="G8" s="155"/>
    </row>
    <row r="9" spans="1:7" x14ac:dyDescent="0.3">
      <c r="A9" s="43"/>
      <c r="B9" s="157"/>
      <c r="C9" s="2"/>
      <c r="D9" s="23"/>
      <c r="E9" s="45"/>
      <c r="F9" s="154"/>
      <c r="G9" s="155"/>
    </row>
    <row r="10" spans="1:7" x14ac:dyDescent="0.3">
      <c r="A10" s="43" t="s">
        <v>155</v>
      </c>
      <c r="B10" s="157" t="s">
        <v>156</v>
      </c>
      <c r="C10" s="2"/>
      <c r="D10" s="23"/>
      <c r="E10" s="45">
        <f>210369986.71/1000</f>
        <v>210369.98671</v>
      </c>
      <c r="F10" s="154"/>
      <c r="G10" s="155"/>
    </row>
    <row r="11" spans="1:7" x14ac:dyDescent="0.3">
      <c r="A11" s="63" t="s">
        <v>159</v>
      </c>
      <c r="B11" s="64" t="s">
        <v>160</v>
      </c>
      <c r="C11" s="2"/>
      <c r="D11" s="23">
        <f>108691375/1000</f>
        <v>108691.375</v>
      </c>
      <c r="E11" s="45"/>
      <c r="F11" s="154"/>
      <c r="G11" s="155"/>
    </row>
    <row r="12" spans="1:7" x14ac:dyDescent="0.3">
      <c r="A12" s="63" t="s">
        <v>161</v>
      </c>
      <c r="B12" s="64" t="s">
        <v>162</v>
      </c>
      <c r="C12" s="3">
        <f>108691375/1000</f>
        <v>108691.375</v>
      </c>
      <c r="D12" s="23"/>
      <c r="E12" s="45"/>
      <c r="F12" s="154"/>
      <c r="G12" s="155"/>
    </row>
    <row r="13" spans="1:7" x14ac:dyDescent="0.3">
      <c r="A13" s="63"/>
      <c r="B13" s="159"/>
      <c r="C13" s="2"/>
      <c r="D13" s="23"/>
      <c r="E13" s="45"/>
      <c r="F13" s="154"/>
      <c r="G13" s="155"/>
    </row>
    <row r="14" spans="1:7" x14ac:dyDescent="0.3">
      <c r="A14" s="63" t="s">
        <v>167</v>
      </c>
      <c r="B14" s="159" t="s">
        <v>6</v>
      </c>
      <c r="C14" s="160"/>
      <c r="D14" s="154">
        <f>2350000/1000</f>
        <v>2350</v>
      </c>
      <c r="E14" s="158"/>
      <c r="F14" s="154"/>
      <c r="G14" s="155"/>
    </row>
    <row r="15" spans="1:7" x14ac:dyDescent="0.3">
      <c r="A15" s="63" t="s">
        <v>168</v>
      </c>
      <c r="B15" s="64" t="s">
        <v>169</v>
      </c>
      <c r="C15" s="23"/>
      <c r="D15" s="23"/>
      <c r="E15" s="45"/>
      <c r="F15" s="154"/>
      <c r="G15" s="155"/>
    </row>
    <row r="16" spans="1:7" x14ac:dyDescent="0.3">
      <c r="A16" s="63" t="s">
        <v>170</v>
      </c>
      <c r="B16" s="23" t="s">
        <v>171</v>
      </c>
      <c r="C16" s="3">
        <f>2350000/1000</f>
        <v>2350</v>
      </c>
      <c r="D16" s="23"/>
      <c r="E16" s="45"/>
      <c r="F16" s="154"/>
      <c r="G16" s="155"/>
    </row>
    <row r="17" spans="1:7" x14ac:dyDescent="0.3">
      <c r="A17" s="67"/>
      <c r="B17" s="3"/>
      <c r="C17" s="23"/>
      <c r="D17" s="23"/>
      <c r="E17" s="45"/>
      <c r="F17" s="154"/>
      <c r="G17" s="155"/>
    </row>
    <row r="18" spans="1:7" x14ac:dyDescent="0.3">
      <c r="A18" s="63" t="s">
        <v>174</v>
      </c>
      <c r="B18" s="64" t="s">
        <v>7</v>
      </c>
      <c r="C18" s="158"/>
      <c r="D18" s="154">
        <f>SUM(C19:C20)</f>
        <v>95981.413650000002</v>
      </c>
      <c r="E18" s="158"/>
      <c r="F18" s="154"/>
      <c r="G18" s="155"/>
    </row>
    <row r="19" spans="1:7" x14ac:dyDescent="0.3">
      <c r="A19" s="63" t="s">
        <v>175</v>
      </c>
      <c r="B19" s="64" t="s">
        <v>176</v>
      </c>
      <c r="C19" s="23">
        <f>42212827/1000</f>
        <v>42212.826999999997</v>
      </c>
      <c r="D19" s="23"/>
      <c r="E19" s="45"/>
      <c r="F19" s="154"/>
      <c r="G19" s="155"/>
    </row>
    <row r="20" spans="1:7" x14ac:dyDescent="0.3">
      <c r="A20" s="63" t="s">
        <v>177</v>
      </c>
      <c r="B20" s="64" t="s">
        <v>178</v>
      </c>
      <c r="C20" s="23">
        <f>53768586.65/1000</f>
        <v>53768.586649999997</v>
      </c>
      <c r="D20" s="23"/>
      <c r="E20" s="45"/>
      <c r="F20" s="154"/>
      <c r="G20" s="155"/>
    </row>
    <row r="21" spans="1:7" x14ac:dyDescent="0.3">
      <c r="A21" s="63"/>
      <c r="B21" s="64"/>
      <c r="C21" s="23"/>
      <c r="D21" s="23"/>
      <c r="E21" s="45"/>
      <c r="F21" s="154"/>
      <c r="G21" s="155"/>
    </row>
    <row r="22" spans="1:7" x14ac:dyDescent="0.3">
      <c r="A22" s="63" t="s">
        <v>181</v>
      </c>
      <c r="B22" s="161" t="s">
        <v>8</v>
      </c>
      <c r="C22" s="45"/>
      <c r="D22" s="23">
        <f>+C23</f>
        <v>3347.1980600000002</v>
      </c>
      <c r="E22" s="45"/>
      <c r="F22" s="154"/>
      <c r="G22" s="155"/>
    </row>
    <row r="23" spans="1:7" x14ac:dyDescent="0.3">
      <c r="A23" s="63" t="s">
        <v>182</v>
      </c>
      <c r="B23" s="64" t="s">
        <v>183</v>
      </c>
      <c r="C23" s="23">
        <f>3347198.06/1000</f>
        <v>3347.1980600000002</v>
      </c>
      <c r="D23" s="23"/>
      <c r="E23" s="45"/>
      <c r="F23" s="154"/>
      <c r="G23" s="155"/>
    </row>
    <row r="24" spans="1:7" x14ac:dyDescent="0.3">
      <c r="A24" s="63"/>
      <c r="B24" s="64"/>
      <c r="C24" s="23"/>
      <c r="D24" s="23"/>
      <c r="E24" s="45"/>
      <c r="F24" s="154"/>
      <c r="G24" s="155"/>
    </row>
    <row r="25" spans="1:7" x14ac:dyDescent="0.3">
      <c r="A25" s="70" t="s">
        <v>186</v>
      </c>
      <c r="B25" s="157" t="s">
        <v>9</v>
      </c>
      <c r="C25" s="23"/>
      <c r="D25" s="23">
        <f>+C27</f>
        <v>3810.8339999999998</v>
      </c>
      <c r="E25" s="45">
        <f>+D25</f>
        <v>3810.8339999999998</v>
      </c>
      <c r="F25" s="154"/>
      <c r="G25" s="155"/>
    </row>
    <row r="26" spans="1:7" x14ac:dyDescent="0.3">
      <c r="A26" s="68" t="s">
        <v>187</v>
      </c>
      <c r="B26" s="64" t="s">
        <v>188</v>
      </c>
      <c r="C26" s="23"/>
      <c r="D26" s="23"/>
      <c r="E26" s="45"/>
      <c r="F26" s="154"/>
      <c r="G26" s="155"/>
    </row>
    <row r="27" spans="1:7" x14ac:dyDescent="0.3">
      <c r="A27" s="68" t="s">
        <v>189</v>
      </c>
      <c r="B27" s="159" t="s">
        <v>190</v>
      </c>
      <c r="C27" s="23">
        <f>3810834/1000</f>
        <v>3810.8339999999998</v>
      </c>
      <c r="D27" s="23"/>
      <c r="E27" s="45"/>
      <c r="F27" s="154"/>
      <c r="G27" s="155"/>
    </row>
    <row r="28" spans="1:7" x14ac:dyDescent="0.3">
      <c r="A28" s="68"/>
      <c r="B28" s="159"/>
      <c r="C28" s="23"/>
      <c r="D28" s="23"/>
      <c r="E28" s="45"/>
      <c r="F28" s="154"/>
      <c r="G28" s="155"/>
    </row>
    <row r="29" spans="1:7" x14ac:dyDescent="0.3">
      <c r="A29" s="61" t="s">
        <v>193</v>
      </c>
      <c r="B29" s="72" t="s">
        <v>194</v>
      </c>
      <c r="C29" s="23"/>
      <c r="D29" s="23"/>
      <c r="E29" s="45"/>
      <c r="F29" s="154"/>
      <c r="G29" s="155">
        <f>+F30</f>
        <v>2603483.4613299998</v>
      </c>
    </row>
    <row r="30" spans="1:7" x14ac:dyDescent="0.3">
      <c r="A30" s="61" t="s">
        <v>264</v>
      </c>
      <c r="B30" s="72" t="s">
        <v>196</v>
      </c>
      <c r="C30" s="23"/>
      <c r="D30" s="23"/>
      <c r="E30" s="45"/>
      <c r="F30" s="45">
        <f>+D31+D32</f>
        <v>2603483.4613299998</v>
      </c>
      <c r="G30" s="155"/>
    </row>
    <row r="31" spans="1:7" x14ac:dyDescent="0.3">
      <c r="A31" s="38" t="s">
        <v>197</v>
      </c>
      <c r="B31" s="58" t="s">
        <v>10</v>
      </c>
      <c r="C31" s="23"/>
      <c r="D31" s="23">
        <f>1391217895.73/1000</f>
        <v>1391217.89573</v>
      </c>
      <c r="E31" s="23"/>
      <c r="F31" s="154"/>
      <c r="G31" s="155"/>
    </row>
    <row r="32" spans="1:7" ht="15" thickBot="1" x14ac:dyDescent="0.35">
      <c r="A32" s="162" t="s">
        <v>198</v>
      </c>
      <c r="B32" s="58" t="s">
        <v>11</v>
      </c>
      <c r="C32" s="23"/>
      <c r="D32" s="23">
        <f>1212265565.6/1000</f>
        <v>1212265.5655999999</v>
      </c>
      <c r="E32" s="23"/>
      <c r="F32" s="154"/>
      <c r="G32" s="155"/>
    </row>
    <row r="33" spans="1:7" ht="15" thickBot="1" x14ac:dyDescent="0.35">
      <c r="A33" s="163" t="s">
        <v>265</v>
      </c>
      <c r="B33" s="164"/>
      <c r="C33" s="165"/>
      <c r="D33" s="165"/>
      <c r="E33" s="166"/>
      <c r="F33" s="167"/>
      <c r="G33" s="168">
        <f>+G29+G7</f>
        <v>2817664.28204</v>
      </c>
    </row>
  </sheetData>
  <mergeCells count="4">
    <mergeCell ref="A1:G1"/>
    <mergeCell ref="A2:G2"/>
    <mergeCell ref="A3:G3"/>
    <mergeCell ref="B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301A6-C8B2-4D6F-AAB9-4D77004F6AD6}">
  <dimension ref="A1:G11"/>
  <sheetViews>
    <sheetView zoomScale="80" zoomScaleNormal="80" workbookViewId="0">
      <selection activeCell="A5" sqref="A5"/>
    </sheetView>
  </sheetViews>
  <sheetFormatPr baseColWidth="10" defaultRowHeight="14.4" x14ac:dyDescent="0.3"/>
  <cols>
    <col min="2" max="2" width="27.44140625" bestFit="1" customWidth="1"/>
    <col min="4" max="4" width="15.33203125" bestFit="1" customWidth="1"/>
    <col min="5" max="5" width="5.6640625" customWidth="1"/>
    <col min="6" max="6" width="15.6640625" bestFit="1" customWidth="1"/>
    <col min="7" max="7" width="16.44140625" bestFit="1" customWidth="1"/>
  </cols>
  <sheetData>
    <row r="1" spans="1:7" x14ac:dyDescent="0.3">
      <c r="A1" s="29" t="s">
        <v>0</v>
      </c>
      <c r="B1" s="29"/>
      <c r="C1" s="29"/>
      <c r="D1" s="29"/>
      <c r="E1" s="29"/>
      <c r="F1" s="29"/>
      <c r="G1" s="29"/>
    </row>
    <row r="2" spans="1:7" x14ac:dyDescent="0.3">
      <c r="A2" s="30" t="s">
        <v>134</v>
      </c>
      <c r="B2" s="29"/>
      <c r="C2" s="29"/>
      <c r="D2" s="29"/>
      <c r="E2" s="29"/>
      <c r="F2" s="29"/>
      <c r="G2" s="29"/>
    </row>
    <row r="3" spans="1:7" x14ac:dyDescent="0.3">
      <c r="A3" s="29" t="s">
        <v>268</v>
      </c>
      <c r="B3" s="29"/>
      <c r="C3" s="29"/>
      <c r="D3" s="29"/>
      <c r="E3" s="29"/>
      <c r="F3" s="29"/>
      <c r="G3" s="29"/>
    </row>
    <row r="4" spans="1:7" ht="15" thickBot="1" x14ac:dyDescent="0.35">
      <c r="A4" s="169" t="s">
        <v>267</v>
      </c>
      <c r="B4" s="169"/>
      <c r="C4" s="169"/>
      <c r="D4" s="169"/>
      <c r="E4" s="169"/>
      <c r="F4" s="169"/>
      <c r="G4" s="169"/>
    </row>
    <row r="5" spans="1:7" ht="15" thickBot="1" x14ac:dyDescent="0.35">
      <c r="A5" s="148" t="s">
        <v>262</v>
      </c>
      <c r="B5" s="149" t="s">
        <v>263</v>
      </c>
      <c r="C5" s="150"/>
      <c r="D5" s="150"/>
      <c r="E5" s="150"/>
      <c r="F5" s="151"/>
      <c r="G5" s="152"/>
    </row>
    <row r="6" spans="1:7" ht="15" thickTop="1" x14ac:dyDescent="0.3">
      <c r="A6" s="61"/>
      <c r="B6" s="72"/>
      <c r="C6" s="23"/>
      <c r="D6" s="23"/>
      <c r="E6" s="45"/>
      <c r="F6" s="154"/>
      <c r="G6" s="155">
        <f>+F7</f>
        <v>-8801349.5207400005</v>
      </c>
    </row>
    <row r="7" spans="1:7" x14ac:dyDescent="0.3">
      <c r="A7" s="61" t="s">
        <v>193</v>
      </c>
      <c r="B7" s="72" t="s">
        <v>194</v>
      </c>
      <c r="C7" s="23"/>
      <c r="D7" s="23"/>
      <c r="E7" s="45"/>
      <c r="F7" s="45">
        <f>+D8</f>
        <v>-8801349.5207400005</v>
      </c>
      <c r="G7" s="155"/>
    </row>
    <row r="8" spans="1:7" x14ac:dyDescent="0.3">
      <c r="A8" s="38" t="s">
        <v>264</v>
      </c>
      <c r="B8" s="58" t="s">
        <v>196</v>
      </c>
      <c r="C8" s="23"/>
      <c r="D8" s="23">
        <f>-8801349520.74/1000</f>
        <v>-8801349.5207400005</v>
      </c>
      <c r="E8" s="23"/>
      <c r="F8" s="154"/>
      <c r="G8" s="155"/>
    </row>
    <row r="9" spans="1:7" ht="15" thickBot="1" x14ac:dyDescent="0.35">
      <c r="A9" s="162" t="s">
        <v>197</v>
      </c>
      <c r="B9" s="58" t="s">
        <v>10</v>
      </c>
      <c r="C9" s="23"/>
      <c r="D9" s="23">
        <f>-8786812734.43/1000</f>
        <v>-8786812.7344300002</v>
      </c>
      <c r="E9" s="23"/>
      <c r="F9" s="154"/>
      <c r="G9" s="155"/>
    </row>
    <row r="10" spans="1:7" ht="15" thickBot="1" x14ac:dyDescent="0.35">
      <c r="A10" s="162" t="s">
        <v>198</v>
      </c>
      <c r="B10" s="58" t="s">
        <v>11</v>
      </c>
      <c r="C10" s="23"/>
      <c r="D10" s="23">
        <f>-14536786.31/1000</f>
        <v>-14536.786310000001</v>
      </c>
      <c r="E10" s="23"/>
      <c r="F10" s="154"/>
      <c r="G10" s="155"/>
    </row>
    <row r="11" spans="1:7" ht="15" thickBot="1" x14ac:dyDescent="0.35">
      <c r="A11" s="163" t="s">
        <v>265</v>
      </c>
      <c r="B11" s="164"/>
      <c r="C11" s="165"/>
      <c r="D11" s="165"/>
      <c r="E11" s="166"/>
      <c r="F11" s="167"/>
      <c r="G11" s="168">
        <f>+G6</f>
        <v>-8801349.5207400005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INGRESOS</vt:lpstr>
      <vt:lpstr>CONS SUPERÁVIT</vt:lpstr>
      <vt:lpstr>DISTRIB</vt:lpstr>
      <vt:lpstr>ORIG Y APLIC</vt:lpstr>
      <vt:lpstr>LIBRE</vt:lpstr>
      <vt:lpstr>origen super espec</vt:lpstr>
      <vt:lpstr>INGRESOS NETO</vt:lpstr>
      <vt:lpstr>INGRESOS AUM</vt:lpstr>
      <vt:lpstr>INGRESOS REBAJOS</vt:lpstr>
      <vt:lpstr>OR APL NETO</vt:lpstr>
      <vt:lpstr>Conso.Egre.Neto</vt:lpstr>
      <vt:lpstr>Conso.Egre.Neto AUMENTOS</vt:lpstr>
      <vt:lpstr>Conso.Egre.Neto REBAJOS</vt:lpstr>
      <vt:lpstr>Conso.Egre.Neto!Área_de_impresión</vt:lpstr>
      <vt:lpstr>'Conso.Egre.Neto AUMENTOS'!Área_de_impresión</vt:lpstr>
      <vt:lpstr>'Conso.Egre.Neto REBAJOS'!Área_de_impresión</vt:lpstr>
      <vt:lpstr>Conso.Egre.Neto!Títulos_a_imprimir</vt:lpstr>
      <vt:lpstr>'Conso.Egre.Neto AUMENTOS'!Títulos_a_imprimir</vt:lpstr>
      <vt:lpstr>'Conso.Egre.Neto REBAJOS'!Títulos_a_imprimir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Andrés Lacayo Jara</dc:creator>
  <cp:lastModifiedBy>Milton Andrés Lacayo Jara</cp:lastModifiedBy>
  <dcterms:created xsi:type="dcterms:W3CDTF">2021-06-29T22:29:47Z</dcterms:created>
  <dcterms:modified xsi:type="dcterms:W3CDTF">2021-06-29T23:57:19Z</dcterms:modified>
</cp:coreProperties>
</file>